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svg" ContentType="image/svg+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24226"/>
  <bookViews>
    <workbookView xWindow="65416" yWindow="65416" windowWidth="20730" windowHeight="11760" tabRatio="478" activeTab="0"/>
  </bookViews>
  <sheets>
    <sheet name="ARANCEL" sheetId="1" r:id="rId1"/>
    <sheet name="clas tab" sheetId="3" state="hidden" r:id="rId2"/>
    <sheet name="datos" sheetId="2" state="hidden" r:id="rId3"/>
  </sheets>
  <definedNames>
    <definedName name="_xlnm._FilterDatabase" localSheetId="2" hidden="1">'datos'!$F$2:$I$260</definedName>
    <definedName name="_xlnm.Print_Area" localSheetId="0">'ARANCEL'!$A$1:$J$204</definedName>
    <definedName name="_xlnm.Print_Titles" localSheetId="0">'ARANCEL'!$1:$7</definedName>
  </definedNames>
  <calcPr calcId="191029" iterate="1" iterateCount="100" iterateDelta="0.001"/>
</workbook>
</file>

<file path=xl/comments1.xml><?xml version="1.0" encoding="utf-8"?>
<comments xmlns="http://schemas.openxmlformats.org/spreadsheetml/2006/main">
  <authors>
    <author>Microsoft</author>
  </authors>
  <commentList>
    <comment ref="A9" authorId="0">
      <text>
        <r>
          <rPr>
            <b/>
            <sz val="9"/>
            <rFont val="Tahoma"/>
            <family val="2"/>
          </rPr>
          <t>Seleccione el tipo de trámite de licencia.</t>
        </r>
      </text>
    </comment>
    <comment ref="E17" authorId="0">
      <text>
        <r>
          <rPr>
            <b/>
            <sz val="9"/>
            <rFont val="Tahoma"/>
            <family val="2"/>
          </rPr>
          <t>Indique m2</t>
        </r>
      </text>
    </comment>
    <comment ref="D19" authorId="0">
      <text>
        <r>
          <rPr>
            <b/>
            <sz val="9"/>
            <rFont val="Tahoma"/>
            <family val="2"/>
          </rPr>
          <t>Seleccione el tipo de edificación</t>
        </r>
      </text>
    </comment>
    <comment ref="C20" authorId="0">
      <text>
        <r>
          <rPr>
            <b/>
            <sz val="9"/>
            <rFont val="Tahoma"/>
            <family val="2"/>
          </rPr>
          <t>Seleccione grado de riesgo</t>
        </r>
      </text>
    </comment>
  </commentList>
</comments>
</file>

<file path=xl/sharedStrings.xml><?xml version="1.0" encoding="utf-8"?>
<sst xmlns="http://schemas.openxmlformats.org/spreadsheetml/2006/main" count="1365" uniqueCount="349">
  <si>
    <t>Donde:</t>
  </si>
  <si>
    <t xml:space="preserve">H  </t>
  </si>
  <si>
    <t>A</t>
  </si>
  <si>
    <t>FR</t>
  </si>
  <si>
    <t xml:space="preserve">FTE </t>
  </si>
  <si>
    <t>Honorarios del Director Responsable de Obra y/o Corresponsable</t>
  </si>
  <si>
    <t>Superficie de construcción de obra nueva</t>
  </si>
  <si>
    <t>Factor de riesgo o grado de dificultad    (Ver tablas de referencia "A")</t>
  </si>
  <si>
    <t>Factor por tipo de edificación    (Ver tablas de referencia "B")</t>
  </si>
  <si>
    <t>CÁLCULOS</t>
  </si>
  <si>
    <t>Indicar la Superficie de Construcción:</t>
  </si>
  <si>
    <t>m2</t>
  </si>
  <si>
    <r>
      <t>Por Factor de Riesgo</t>
    </r>
    <r>
      <rPr>
        <b/>
        <sz val="11"/>
        <color rgb="FFFF0000"/>
        <rFont val="Calibri"/>
        <family val="2"/>
        <scheme val="minor"/>
      </rPr>
      <t xml:space="preserve"> (FR) </t>
    </r>
    <r>
      <rPr>
        <b/>
        <sz val="11"/>
        <color theme="1"/>
        <rFont val="Calibri"/>
        <family val="2"/>
        <scheme val="minor"/>
      </rPr>
      <t xml:space="preserve">(ver tablas 4.5-A y B de las NTC)
</t>
    </r>
    <r>
      <rPr>
        <b/>
        <sz val="11"/>
        <color rgb="FF00B050"/>
        <rFont val="Calibri"/>
        <family val="2"/>
        <scheme val="minor"/>
      </rPr>
      <t>IMPORTE FINAL</t>
    </r>
  </si>
  <si>
    <t>Indicar el Factor del Tipo de Edificación  y su grado de riesgo       (Ver Tabla "B"):</t>
  </si>
  <si>
    <t>TIPO DE EDIFICACIÓN</t>
  </si>
  <si>
    <t>GRADO DE RIESGO</t>
  </si>
  <si>
    <r>
      <t xml:space="preserve">Tabla del Factor por Tipo de Edificación </t>
    </r>
    <r>
      <rPr>
        <b/>
        <sz val="11"/>
        <color indexed="10"/>
        <rFont val="Arial"/>
        <family val="2"/>
      </rPr>
      <t>("FTE")</t>
    </r>
  </si>
  <si>
    <t>Tipo de Edificación</t>
  </si>
  <si>
    <t>CLAVE</t>
  </si>
  <si>
    <t>Estacionamientos cubiertos</t>
  </si>
  <si>
    <t>E01</t>
  </si>
  <si>
    <t>E02</t>
  </si>
  <si>
    <t>E03</t>
  </si>
  <si>
    <t>E04</t>
  </si>
  <si>
    <t>E05</t>
  </si>
  <si>
    <t>E06</t>
  </si>
  <si>
    <t>Industria ligera</t>
  </si>
  <si>
    <t>E07</t>
  </si>
  <si>
    <t>E08</t>
  </si>
  <si>
    <t>Industria pesada</t>
  </si>
  <si>
    <t>E09</t>
  </si>
  <si>
    <t>E10</t>
  </si>
  <si>
    <t>E11</t>
  </si>
  <si>
    <t>E12</t>
  </si>
  <si>
    <t>E13</t>
  </si>
  <si>
    <t>E14</t>
  </si>
  <si>
    <t>E15</t>
  </si>
  <si>
    <t>E16</t>
  </si>
  <si>
    <t>E17</t>
  </si>
  <si>
    <t>E18</t>
  </si>
  <si>
    <t>E19</t>
  </si>
  <si>
    <t>E20</t>
  </si>
  <si>
    <t>E21</t>
  </si>
  <si>
    <t>E22</t>
  </si>
  <si>
    <t>Conjuntos Mixtos (Comercial, Oficinas, Vivienda) de 15,001 a 50,000 m2.</t>
  </si>
  <si>
    <t>E23</t>
  </si>
  <si>
    <t>Conjuntos Mixtos (Comercial, Oficinas, Vivienda) de 50,001 a 250,000 m2.</t>
  </si>
  <si>
    <t>E24</t>
  </si>
  <si>
    <t>Conjuntos Mixtos (Comercial, Oficinas, Vivienda) de 250,001 m2. en adelante.</t>
  </si>
  <si>
    <t>E25</t>
  </si>
  <si>
    <t>E26</t>
  </si>
  <si>
    <t>E27</t>
  </si>
  <si>
    <t>E28</t>
  </si>
  <si>
    <t>E29</t>
  </si>
  <si>
    <t>E30</t>
  </si>
  <si>
    <t>Bajo</t>
  </si>
  <si>
    <t>Medio</t>
  </si>
  <si>
    <t>Alto</t>
  </si>
  <si>
    <t>Bajo
≤ de 300 m2.</t>
  </si>
  <si>
    <t>Medio
&gt; 300 ≤ 3000 m2.</t>
  </si>
  <si>
    <t>Alto
&gt; 3000 m2.</t>
  </si>
  <si>
    <t xml:space="preserve">Factor para vivienda de interés social </t>
  </si>
  <si>
    <t>Honorarios ($)</t>
  </si>
  <si>
    <t>DRO</t>
  </si>
  <si>
    <t>$ / m2</t>
  </si>
  <si>
    <t>"FTE"</t>
  </si>
  <si>
    <t>Importe Preliminar</t>
  </si>
  <si>
    <t>Clave</t>
  </si>
  <si>
    <t>FTE</t>
  </si>
  <si>
    <t>llave</t>
  </si>
  <si>
    <t>FTE Calc</t>
  </si>
  <si>
    <t>no existe</t>
  </si>
  <si>
    <t>TOTAL DE LA DIRECCIÓN RESPONSABLE DE OBRA</t>
  </si>
  <si>
    <t>TABLA DE REFERENCIA "A"</t>
  </si>
  <si>
    <t xml:space="preserve">Tabla de Factores del Grado de Riesgo o dificultad para edificaciones </t>
  </si>
  <si>
    <t>Concepto</t>
  </si>
  <si>
    <t>Grado de Riesgo (NTC)</t>
  </si>
  <si>
    <t>Altura de la edificación (m)</t>
  </si>
  <si>
    <t>hasta 25</t>
  </si>
  <si>
    <t>no aplica</t>
  </si>
  <si>
    <t>&gt; 25</t>
  </si>
  <si>
    <t>Número de personas (trabajadores y visitantes)</t>
  </si>
  <si>
    <t>&lt;  15</t>
  </si>
  <si>
    <t>entre 15 y 250</t>
  </si>
  <si>
    <t>&gt; 250</t>
  </si>
  <si>
    <t>Superficie construida (m2)</t>
  </si>
  <si>
    <t>&lt;  300</t>
  </si>
  <si>
    <t>entre 300 y 3000</t>
  </si>
  <si>
    <t>&gt; 3000</t>
  </si>
  <si>
    <t>Inventario de gases inflamables (litros)</t>
  </si>
  <si>
    <t>&lt;  500</t>
  </si>
  <si>
    <t>entre 500 y 3000</t>
  </si>
  <si>
    <t>Inventario de líquidos inflamables (litros)</t>
  </si>
  <si>
    <t>&lt;  250</t>
  </si>
  <si>
    <t>entre 250 y 1000</t>
  </si>
  <si>
    <t>&gt; 1000</t>
  </si>
  <si>
    <t>Inventario de líquidos combustibles (litros)</t>
  </si>
  <si>
    <t>entre 500 y 2000</t>
  </si>
  <si>
    <t>&gt; 2000</t>
  </si>
  <si>
    <t>Inventario de sólidos combustibles (Kg)</t>
  </si>
  <si>
    <t>&lt;  1000</t>
  </si>
  <si>
    <t>entre 1000 y 5000</t>
  </si>
  <si>
    <t>&gt; 5000</t>
  </si>
  <si>
    <t>Inventario de materiales pirofóricos y explosivos</t>
  </si>
  <si>
    <t>Lugares de concentración pública (Los destinados a actividades de esparcimiento, deportivas, educativas, trabajo, comerciales y de salud).</t>
  </si>
  <si>
    <t>Cualquier cantidad</t>
  </si>
  <si>
    <t>TABLA DE REFERENCIA "B"</t>
  </si>
  <si>
    <t>Tabla del Factor por Tipo de Edificación ("FTE")</t>
  </si>
  <si>
    <t>Grado de Riesgo / Factor por tipo de Edificación "FTE"</t>
  </si>
  <si>
    <t>NOTAS IMPORTANTES</t>
  </si>
  <si>
    <t>NOTA 1</t>
  </si>
  <si>
    <t xml:space="preserve">NOTA 2 </t>
  </si>
  <si>
    <t>NOTA 3</t>
  </si>
  <si>
    <t xml:space="preserve">NOTA 4 </t>
  </si>
  <si>
    <t xml:space="preserve">NOTA 5  </t>
  </si>
  <si>
    <t xml:space="preserve">NOTA 6 </t>
  </si>
  <si>
    <t>NOTA 9</t>
  </si>
  <si>
    <t>NOTA 10</t>
  </si>
  <si>
    <t>NOTA 11</t>
  </si>
  <si>
    <t>PARA MODIFICACIONES Y AMPLIACIONES NO MAYORES DEL 50% DE LA CONSTRUCCIÓN EXISTENTE, APLICAR EL 50% DEL IMPORTE PARA OBRA NUEVA, EN CASO DE SER MAYOR APLICAR EL TABULADOR.</t>
  </si>
  <si>
    <t>NOTA 12</t>
  </si>
  <si>
    <t>NOTA 13</t>
  </si>
  <si>
    <t>PARA EVITAR CONFLICTO DE INTERÉS, EL DRO Y/O CORRESPONSABLE, NO DEBEN TENER DURANTE EL PROCESO DE REVISIÓN DE PROYECTO Y SEGUIMIENTO DE OBRA, RELACIÓN COMERCIAL ALGUNA CON EL PROPIETARIO O QUIEN LO CONTRATE, ASÍ COMO NO SER EMPLEADO Y NO HABER PARTICIPADO EN EL PROYECTO, NI EN SU MOMENTO EN LA OBRA.</t>
  </si>
  <si>
    <t>PROCEDIMIENTO DE APLICACIÓN DEL TABULADOR PARA EL PAGO MÍNIMO DE HONORARIOS PARA DRO Y CORRESPONSABLES</t>
  </si>
  <si>
    <t>PASO 1</t>
  </si>
  <si>
    <t>PASO 2</t>
  </si>
  <si>
    <t>Seleccionar con los datos anteriores:</t>
  </si>
  <si>
    <t>Grado de riesgo:</t>
  </si>
  <si>
    <t>Figuras que aplican:</t>
  </si>
  <si>
    <t xml:space="preserve">Tipo de edificación: </t>
  </si>
  <si>
    <t>Factor por tipo de edificación:</t>
  </si>
  <si>
    <t>Superficie (m2):</t>
  </si>
  <si>
    <t>m2.</t>
  </si>
  <si>
    <r>
      <rPr>
        <b/>
        <sz val="11"/>
        <color theme="1"/>
        <rFont val="Calibri"/>
        <family val="2"/>
        <scheme val="minor"/>
      </rPr>
      <t xml:space="preserve">Descripción del proyecto: </t>
    </r>
    <r>
      <rPr>
        <sz val="11"/>
        <color theme="1"/>
        <rFont val="Calibri"/>
        <family val="2"/>
        <scheme val="minor"/>
      </rPr>
      <t>Edificio de departamentos de interés alto, 2 sótanos de estacionamiento, 12 niveles con 4 departamentos de 100 m2 c/u en cada nivel, 2 niveles de estacionamiento con una superficie de 400 m2 c/u, 2 elevadores con una superficie total de construcción de 5,600 m2</t>
    </r>
  </si>
  <si>
    <t>PASO 3</t>
  </si>
  <si>
    <t>Con los datos anteriores:</t>
  </si>
  <si>
    <t xml:space="preserve">Leer los importes mínimos por pagar a la Dirección Responsable de Obra </t>
  </si>
  <si>
    <t>Celdas:</t>
  </si>
  <si>
    <t>G23 (Riesgo Bajo)</t>
  </si>
  <si>
    <t>G24(Riesgo bajo)</t>
  </si>
  <si>
    <t>H23 (Riesgo Medio)</t>
  </si>
  <si>
    <t>H-24(Riesgo Medio)</t>
  </si>
  <si>
    <t>I23 (Riesgo Alto)</t>
  </si>
  <si>
    <t>I24 (Riesgo Alto)</t>
  </si>
  <si>
    <t>J23 (Interés Social)</t>
  </si>
  <si>
    <t>J24 (Interés Social)</t>
  </si>
  <si>
    <t>(Importe)</t>
  </si>
  <si>
    <t>($/m2.)</t>
  </si>
  <si>
    <t>TOTAL</t>
  </si>
  <si>
    <t>PASO 4</t>
  </si>
  <si>
    <t>PASO 5</t>
  </si>
  <si>
    <r>
      <rPr>
        <b/>
        <i/>
        <sz val="12"/>
        <color theme="1"/>
        <rFont val="Calibri"/>
        <family val="2"/>
        <scheme val="minor"/>
      </rPr>
      <t>Nota importante:</t>
    </r>
    <r>
      <rPr>
        <i/>
        <sz val="12"/>
        <color theme="1"/>
        <rFont val="Calibri"/>
        <family val="2"/>
        <scheme val="minor"/>
      </rPr>
      <t xml:space="preserve"> Solo aplicar el importe del DRO y/o Corresponsable que corresponde al riesgo de la obra que se cuantifica</t>
    </r>
  </si>
  <si>
    <t xml:space="preserve">ESTE TABULADOR Y SUS ALCANCES, SEÑALADOS EN LA NOTA 3, SON OBLIGATORIOS PARA TODOS LOS DRO Y CORRESPONSABLES DE LOS COLEGIOS DE INGENIEROS Y ARQUITECTOS DEL ESTADO DE MEXICO . </t>
  </si>
  <si>
    <t>PARA EDIFICACIONES IGUALES O MAYORES DE 30,000 M2, LA DIRECCIÓN RESPONSABLE DE OBRA DEBE DE CONTAR CON UNA PLANTILLA EN LAS ÁREAS DE ESTRUCTURAS E INSTALACIONES LA CUAL ASISTIRÁ A LA OBRA CON CONTINUIDAD PARA SEGUIMIENTO DE INSTRUCCIONES DEL DRO Y LOS CORRESPONSABLES.</t>
  </si>
  <si>
    <t>EN EL CASO DE ACTUALIZACIÓN DEL LIBRO XVII DEL CODIGO ADMINISTRATIVO DEL ESTADO DE MEXICO , REGLAMENTO DE CONSTRUCCIONES DE CDMX  Y SUS NTC, ESTE TABULADOR SE ACTUALIZARA CONFORME A LAS NUEVAS DISPOSICIONES.</t>
  </si>
  <si>
    <t>E31</t>
  </si>
  <si>
    <t>Vivienda hasta 6 niveles  y/ó &lt; 300 m2.</t>
  </si>
  <si>
    <t>E32</t>
  </si>
  <si>
    <t>Vivienda hasta 6 niveles, cualquier numero de edificios, y/ó de 300 hasta 3,000 m2</t>
  </si>
  <si>
    <t>E33</t>
  </si>
  <si>
    <t>Vivienda hasta 6 niveles, cualquier numero de edificios, y/ó mayor de 3,000 m2</t>
  </si>
  <si>
    <t>E34</t>
  </si>
  <si>
    <t>Vivienda de 7 y hasta 10 niveles, cualquier numero de edificios, y/ó de 300 hasta 3,000 m2</t>
  </si>
  <si>
    <t>E35</t>
  </si>
  <si>
    <t>Vivienda de 7 y hasta 10 niveles, cualquier numero de edificios, y/ó mayor de 3,000 m2</t>
  </si>
  <si>
    <t>E36</t>
  </si>
  <si>
    <t>Vivienda de mas de 10 niveles, cualquier numero de edificios, y/ó mayor de 3,000 m2</t>
  </si>
  <si>
    <t>E37</t>
  </si>
  <si>
    <t>Teatros, museos, auditorios, cines y similares (hasta 299 m2)</t>
  </si>
  <si>
    <t>E38</t>
  </si>
  <si>
    <t>Teatros, museos, auditorios, cines y similares (de 300 a 2,000 m2)</t>
  </si>
  <si>
    <t>E39</t>
  </si>
  <si>
    <t>Teatros, museos, auditorios, cines y similares (de 2,001 a 3,000 m2)</t>
  </si>
  <si>
    <t>E40</t>
  </si>
  <si>
    <t>Teatros, museos, auditorios, cines y similares (de 3,001 a 5,000 m2)</t>
  </si>
  <si>
    <t>E41</t>
  </si>
  <si>
    <t>Teatros, museos, auditorios, cines y similares (de 5,001 a 10,000 m2)</t>
  </si>
  <si>
    <t>E42</t>
  </si>
  <si>
    <t>Teatros, museos, auditorios, cines y similares (de 10,001 a 20,000 m2)</t>
  </si>
  <si>
    <t>E43</t>
  </si>
  <si>
    <t>Teatros, museos, auditorios, cines y similares (de 20,001 en adelante)</t>
  </si>
  <si>
    <t>E44</t>
  </si>
  <si>
    <t>Tiendas de Autoservicio, Centros Comerciales y similares (hasta 299 m2)</t>
  </si>
  <si>
    <t>E45</t>
  </si>
  <si>
    <t>Tiendas de Autoservicio, Centros Comerciales y similares (de 300 a 2,000 m2)</t>
  </si>
  <si>
    <t>E46</t>
  </si>
  <si>
    <t>Tiendas de Autoservicio, Centros Comerciales y similares (de 2,001 a 3,000 m2)</t>
  </si>
  <si>
    <t>E47</t>
  </si>
  <si>
    <t>Tiendas de Autoservicio, Centros Comerciales y similares (de 3,001 a 15,000 m2)</t>
  </si>
  <si>
    <t>E48</t>
  </si>
  <si>
    <t>Tiendas de Autoservicio, Centros Comerciales y similares (de 15,001 m2 en adelante)</t>
  </si>
  <si>
    <t>E49</t>
  </si>
  <si>
    <t>Conjuntos Mixtos (Comercial, Oficinas, Vivienda) de hasta 2,000 m2</t>
  </si>
  <si>
    <t>E50</t>
  </si>
  <si>
    <t>Conjuntos Mixtos (Comercial, Oficinas, Vivienda) de 2,001 a 3,000 m2 o &lt; 25 m altura.</t>
  </si>
  <si>
    <t>E51</t>
  </si>
  <si>
    <t>Conjuntos Mixtos (Comercial, Oficinas, Vivienda) de 3,001 a 15,000 m2.</t>
  </si>
  <si>
    <t>E52</t>
  </si>
  <si>
    <t>E53</t>
  </si>
  <si>
    <t>E54</t>
  </si>
  <si>
    <t>E55</t>
  </si>
  <si>
    <t>Centrales de autobuses y similares (hasta 299 m2)</t>
  </si>
  <si>
    <t>E56</t>
  </si>
  <si>
    <t>Centrales de autobuses y similares (de 300 a 2,000 m2)</t>
  </si>
  <si>
    <t>E57</t>
  </si>
  <si>
    <t>Centrales de autobuses y similares (de 2,001 a 3,000 m2)</t>
  </si>
  <si>
    <t>E58</t>
  </si>
  <si>
    <t>Centrales de autobuses y similares (de 3,001 m2 en adelante)</t>
  </si>
  <si>
    <t>E59</t>
  </si>
  <si>
    <t>Centrales telefónicas, de comunicaciones y similares (hasta 299 m2)</t>
  </si>
  <si>
    <t>E60</t>
  </si>
  <si>
    <t>Centrales telefónicas, de comunicaciones y similares (de 300 a 2,000 m2)</t>
  </si>
  <si>
    <t>E61</t>
  </si>
  <si>
    <t>Centrales telefónicas, de comunicaciones y similares (de 2,001 a 3,000 m2)</t>
  </si>
  <si>
    <t>E62</t>
  </si>
  <si>
    <t>Centrales telefónicas, de comunicaciones y similares (de 3,001 m2 en adelante)</t>
  </si>
  <si>
    <t>E63</t>
  </si>
  <si>
    <t>Deportivos cubiertos y similares (hasta 299 m2)</t>
  </si>
  <si>
    <t>E64</t>
  </si>
  <si>
    <t>Deportivos cubiertos y similares (de 300 a 2,000 m2)</t>
  </si>
  <si>
    <t>E65</t>
  </si>
  <si>
    <t>Deportivos cubiertos y similares (de 2,001 a 3,000 m2)</t>
  </si>
  <si>
    <t>E66</t>
  </si>
  <si>
    <t>Deportivos cubiertos y similares (de 3,001 m2 en adelante)</t>
  </si>
  <si>
    <t>E67</t>
  </si>
  <si>
    <t>E68</t>
  </si>
  <si>
    <t>E69</t>
  </si>
  <si>
    <t>Estaciones de almacenamiento (gasolina, diesel, gas natural o L.P.) hasta 1,000 m2.</t>
  </si>
  <si>
    <t>E70</t>
  </si>
  <si>
    <t>Estaciones de almacenamiento (gasolina, diesel, gas natural ó L.P.) de mas de 1,000 m2.</t>
  </si>
  <si>
    <t>E71</t>
  </si>
  <si>
    <t>E72</t>
  </si>
  <si>
    <t>Estaciones de servicio mixtas: locales comerciales, expendios de gasolina, diesel o gas carburante, oficinas (de mas de 1,000 m2.)</t>
  </si>
  <si>
    <t>E73</t>
  </si>
  <si>
    <t>Escuelas de nivel básico (kínder, guarderías, jardines de niños, escuelas para niños atípicos, primarias) hasta 299 m2</t>
  </si>
  <si>
    <t>E74</t>
  </si>
  <si>
    <t>Escuelas de nivel básico (kínder, guarderías, jardines de niños, escuelas para niños atípicos, primarias) de 300 m2 a 2,000 m2</t>
  </si>
  <si>
    <t>E75</t>
  </si>
  <si>
    <t>Escuelas de nivel básico (kínder, guarderías, jardines de niños, escuelas para niños atípicos, primarias) de 2,001 m2 a 3,000 m2</t>
  </si>
  <si>
    <t>E76</t>
  </si>
  <si>
    <t>Escuelas de nivel básico (kínder, guarderías, jardines de niños, escuelas para niños atípicos, primarias) de 3001 m2 en adelante</t>
  </si>
  <si>
    <t>E77</t>
  </si>
  <si>
    <t>Escuelas de educación media y media superior (secundarias, secundarias técnicas, preparatorias, institutos técnicos, centros de capacitación, CCH, CONALEP, Vocacionales, Normales, academias de danza, belleza y contabilidad y computación (hasta 2,000 m2)</t>
  </si>
  <si>
    <t>E78</t>
  </si>
  <si>
    <t>Escuelas de educación media y media superior (secundarias, secundarias técnicas, preparatorias, institutos técnicos, centros de capacitación, CCH, CONALEP, Vocacionales, Normales, academias de danza, belleza y contabilidad y computación (de 2,001 a 3,000 m2)</t>
  </si>
  <si>
    <t>E79</t>
  </si>
  <si>
    <t>Escuelas de educación media y media superior (secundarias, secundarias técnicas, preparatorias, institutos técnicos, centros de capacitación, CCH, CONALEP, Vocacionales, Normales, academias de danza, belleza y contabilidad y computación (de 3,001 m2 en adelante)</t>
  </si>
  <si>
    <t>E80</t>
  </si>
  <si>
    <t>Escuelas de Educación Media y Superior e Instituciones Científicas (hasta 2,000 m2)</t>
  </si>
  <si>
    <t>E81</t>
  </si>
  <si>
    <t>Escuelas de Educación Media y Superior e Instituciones Científicas (de 2,001 a 3,000 m2)</t>
  </si>
  <si>
    <t>E82</t>
  </si>
  <si>
    <t>Escuelas de Educación Media y Superior e Instituciones Científicas (de 3,001 m2 en adelante)</t>
  </si>
  <si>
    <t>E83</t>
  </si>
  <si>
    <t>Bodegas, almacenes y similares (hasta 299 m2)</t>
  </si>
  <si>
    <t>E84</t>
  </si>
  <si>
    <t>Bodegas, almacenes y similares (de 300 a 3,000 m2)</t>
  </si>
  <si>
    <t>E85</t>
  </si>
  <si>
    <t>Bodegas, almacenes y similares (de 3,001 m2 en adelante)</t>
  </si>
  <si>
    <t>E86</t>
  </si>
  <si>
    <t xml:space="preserve">Todas las demás </t>
  </si>
  <si>
    <t>Hoteles y similares (hasta 299 m2)</t>
  </si>
  <si>
    <t xml:space="preserve">Hoteles y similares (de 300 a 2,000 m2) </t>
  </si>
  <si>
    <t xml:space="preserve">Hoteles y similares (de 2,001 a 3,000 m2 y &lt; 25 m altura) </t>
  </si>
  <si>
    <t>Hoteles y similares (de 3,001 a 5,000 m2)</t>
  </si>
  <si>
    <t>Hoteles y similares (de 5,001 a 10,000 m2)</t>
  </si>
  <si>
    <t>Hoteles y similares  (de 10,001 a 15,000 m2)</t>
  </si>
  <si>
    <t>Hoteles y similares  (de 15,001 a 30,000 m2)</t>
  </si>
  <si>
    <t xml:space="preserve">Hoteles y similares (de 30,001 a 50,000 m2) </t>
  </si>
  <si>
    <t xml:space="preserve">Hoteles y similares (de 50,001 m2 en adelante) </t>
  </si>
  <si>
    <t>Hospitales y similares (hasta 299 m2)</t>
  </si>
  <si>
    <t>Hospitales y similares (de 300 a 2,000 m2)</t>
  </si>
  <si>
    <t>Hospitales y similares (de 2,001 a 3,000 m2)</t>
  </si>
  <si>
    <t>Hospitales y similares (de 3,001 a 5,000 m2)</t>
  </si>
  <si>
    <t>Hospitales y similares (de 5,001 a 10,000 m2)</t>
  </si>
  <si>
    <t>Hospitales y similares  (de 10,001 a 15,000 m2)</t>
  </si>
  <si>
    <t>Hospitales y similares  (de 15,001 a 30,000 m2)</t>
  </si>
  <si>
    <t xml:space="preserve">Hospitales y similares (de 30,001  a 50,000 m2) </t>
  </si>
  <si>
    <t xml:space="preserve">Hospitales y similares (de 50,001 m2 en adelante) </t>
  </si>
  <si>
    <t>Industria mediana (plastico, impresiòn de cualquier tipo y similares)</t>
  </si>
  <si>
    <t>Oficinas (cualquier tipo) y similares (hasta 299 m2)</t>
  </si>
  <si>
    <t>Oficinas (cualquier tipo) y similares (de 300 a 2,000 m2)</t>
  </si>
  <si>
    <t>Oficinas (cualquier tipo) y similares (de 2,001 a 3,000 m2 y &lt; 25 m altura)</t>
  </si>
  <si>
    <t>Oficinas (cualquier tipo) y similares (de 3,001 a 5,000 m2)</t>
  </si>
  <si>
    <t>Oficinas (cualquier tipo) y similares (de 5,001 a 10,000 m2)</t>
  </si>
  <si>
    <t>Oficinas (cualquier tipo) y similares (de 10,001 a 15,000 m2)</t>
  </si>
  <si>
    <t>Oficinas (cualquier tipo) y similares (de 15,001 a 30,000 m2)</t>
  </si>
  <si>
    <t>Oficinas (cualquier tipo) y similares (de 30,001 m2 en adelante)</t>
  </si>
  <si>
    <t>COSE</t>
  </si>
  <si>
    <t>CODUyA</t>
  </si>
  <si>
    <t>COI</t>
  </si>
  <si>
    <t>Obligaciones del DRO, COSE, CODUyA y del COI</t>
  </si>
  <si>
    <t>DRO, COSE, CODUyA y COI</t>
  </si>
  <si>
    <t>Factor x importe</t>
  </si>
  <si>
    <t>TAB # 2</t>
  </si>
  <si>
    <t>TAB # 1</t>
  </si>
  <si>
    <t>TAB # 3</t>
  </si>
  <si>
    <t>TAB # 4</t>
  </si>
  <si>
    <t>TAB # 8</t>
  </si>
  <si>
    <t>TAB # 10</t>
  </si>
  <si>
    <t>1. Lic. Const. Art  18.20 Fracción I  libro XVIII Cód. Adtvo de Edo. de Méx.</t>
  </si>
  <si>
    <t>2. Lic. de Const. Art  18.20 Fracc. II  Amp, modif. o rep. que afecte los elementos estruct.</t>
  </si>
  <si>
    <t xml:space="preserve">4. Lic. de Excav. o relleno  Art  18.20 Fracción IV  excavación o relleno </t>
  </si>
  <si>
    <t xml:space="preserve">3. Lic. de Dem.  Art  18.20 Fracc. III  demolición parcial o total </t>
  </si>
  <si>
    <t>8. Lic. de Const. e Inst de est repetidoras y ant. p/ telecom Art  18.20 Fracción VIII</t>
  </si>
  <si>
    <t>10. Inst o modif. de ascensores p/ personas, montacargas , escaleras mec., etc Art  18.20 Fracción X</t>
  </si>
  <si>
    <t>a) Seleccionar el tipo de Licencia de Construcción con respecto al Artículo 18.20 del libro XVIII del Código Administrativo del Estado de México.</t>
  </si>
  <si>
    <t>b) Indicar en la celda D17 la superficie en metros cuadrados de construcción.</t>
  </si>
  <si>
    <t>c)  Indicar en la celda D19 el tipo de edificación.</t>
  </si>
  <si>
    <t>d) Indicar en la celda C20 si el factor de riesgo es Bajo, Medio o Alto.</t>
  </si>
  <si>
    <t>Factor de tiempo por actividades a realizar ("FTA") (Incluye UMA Vigente, Ver Nota 3)</t>
  </si>
  <si>
    <t>RESPONSIVA  DRO Y RESPONSIVA DE CORRESPONSABLES  (C/U)</t>
  </si>
  <si>
    <t>2. Visita de Obra</t>
  </si>
  <si>
    <t># Visitas</t>
  </si>
  <si>
    <t>Pactado con el cliente</t>
  </si>
  <si>
    <t>Costo Mínimo de Visita Calculado en función de honorarios (No Incluye Viáticos)</t>
  </si>
  <si>
    <t>RESPONSIVA  DRO Y/O COSE</t>
  </si>
  <si>
    <t>3. 1 Constancia de Estabilidad Estructural Obra Nueva</t>
  </si>
  <si>
    <t>3. 2 Constancia de Estabilidad Estructural Obra Existente</t>
  </si>
  <si>
    <t>5. Aviso de terminación de Obra</t>
  </si>
  <si>
    <t>4.1 Vo.Bo. De Seguridad y Operación Obra Nueva</t>
  </si>
  <si>
    <t>4.2 Vo.Bo. De Seguridad y Operación Obra Existente</t>
  </si>
  <si>
    <t>Aranceles MÍNIMOS de honorarios para el cobro  de la Dirección Responsable de Obra (DRO, COSE, CODUyA, COI)</t>
  </si>
  <si>
    <t>5. Construcción de bardas</t>
  </si>
  <si>
    <t>6. Obras de conexión a redes de agua potable y drenaje</t>
  </si>
  <si>
    <t>7. Modificación del Proyecto de una Obra autorizada</t>
  </si>
  <si>
    <t>9. Anuncios publicitarios que requieran elementos estructurales</t>
  </si>
  <si>
    <t>TAB# 5</t>
  </si>
  <si>
    <t>TAB# 6</t>
  </si>
  <si>
    <t>TAB# 7</t>
  </si>
  <si>
    <t>TAB# 9</t>
  </si>
  <si>
    <t>COMITÉ TÉCNICO COLEGIADO DE LOS ARANCELES DE HONORARIOS PARA LA DIRECCIÓN RESPONSABLE DE OBRA EN EL ESTADO DE MÉXICO</t>
  </si>
  <si>
    <t>ESTE TABULADOR FUE ELABORADO POR MIEMBROS DEL COMITÉ TÉCNICO COLEGIADO DE LOS ARANCELES DE HONORARIOS PARA LA DIRECCIÓN RESPONSABLE DE OBRA EN EL ESTADO DE MÉXICO EL DÍA 16 DE MARZO DE 2022</t>
  </si>
  <si>
    <t>SE DEBE ENTENDER COMO DIRECCIÓN RESPONSABLE DE OBRA A LAS CUATRO FIGURAS ESTABLECIDAS EN EL LIBRO XVIII DEL CODIGO ADMINISTRATIVO DEL ESTADO DE MEXICO ARTS 18.15 Y 18.15 Bis . (DIRECTOR RESPONSABLE DE OBRA, CORRESPONSABLE DE OBRA EN SEGURIDAD ESTRUCTURAL, CORRESPONSABLE DE OBRA EN DISEÑO URBANO Y ARQUITECTÓNICO Y CORRESPONSABLE DE OBRA EN INSTALACIONES).</t>
  </si>
  <si>
    <t>ALCANCES: EL FACTOR DE TIEMPO POR ACTIVIDADES A REALIZAR ("FTA"), INCLUYE LAS SIGUIENTES ACTIVIDADES: LA REVISIÓN DEL PROYECTO CONFORME A LA NORMATIVIDAD QUE CORRESPONDA A CADA UNA DE LAS ESPECIALIDADES (MEMORIAS DESCRIPTIVAS Y DE CÁLCULO, REVISIÓN DE PLANOS, ELABORACIÓN DE REPORTE, SUSCRIBIR DOCUMENTOS (SOLICITUD DE LICENCIA DE CONSTRUCCION  , MEMORIAS, PLANOS, FIRMA DE APERTURA DE BITÁCORA). ASIMISMO INCLUYE VISITAS A OBRA , CONSTANCIA DE ESTABILIDAD ESTRUCTURAL,VISTO BUENO DE SEGURIDAD Y OPERACION Y AVISO DE TERMINACION DE OBRA .</t>
  </si>
  <si>
    <r>
      <t>LOS TABULADORES #3,#4,#5, #6, #8, #9 Y #10  3. Lic. de Dem.  Art  18.20 Fracc. III  demolición parcial o total, 4. Lic. de Excav. o relleno  Art  18.20 Fracción IV  excavación o relleno, 5. Construcción de bardas, 6. Obras de conexión a redes de agua potable y drenaje, 8. Lic. de Const. e Inst de est repetidoras y ant. p/ telecom Art  18.20 Fracción VIII, 9. Anuncios publicitarios que requieran elementos estructurales, 10. Inst o modif. de ascensores p/ personas, montacargas , escaleras mec., etc Art  18.20 Fracción X. SERÁN CONVENIDOS ENTRE LA DIRECCIÓN RESPONSABLE DE OBRA Y EL CLIENTE.</t>
    </r>
    <r>
      <rPr>
        <b/>
        <sz val="11"/>
        <color rgb="FF800000"/>
        <rFont val="Calibri"/>
        <family val="2"/>
        <scheme val="minor"/>
      </rPr>
      <t xml:space="preserve"> NO ESTAN INCLUIDOS EN ESTOS ARANCELES.</t>
    </r>
  </si>
  <si>
    <t>TODOS LOS ASPIRANTES A DRO Y CORRESPONSABLES DEL ESTADO DE MEXICO YA APROBADOS POR EL COMITE DICTAMINADOR DE CORRESPONDIENTE,   ESTÁN OBLIGADOS A FIRMAR EL CONVENIO DE APLICACION SOLEMNE Y ESTRICTA  DE ARANCELES DE HONORARIOS MÍNIMOS CON EL COLEGIO CORRESPONDIENTE, PARA CORROBORAR EL CUMPLIMIENTO DEL ARANCEL AQUÍ ESTABLECIDO CON EL OBJETO DE QUE EXISTA COMPETENCIA LEAL CON EL GREMIO.</t>
  </si>
  <si>
    <t>NOTA 7</t>
  </si>
  <si>
    <t>PARA LAS EDIFICACIONES DE MENOS DE 2000 M2. QUE REQUIERAN FIRMA DE CORRESPONSABLES, COMO LO INDICA EL ART 18.23 Y/O POR EJEMPLO CON   ELEVADORES Y ESCALERAS ELECTRICAS Y/O CUALQUIER OTRO MOTIVO , APLICARÁ EL IMPORTE QUE CORRESPONDA A LA SUPERFICIE DE CONSTRUCCIÓN Y EL FACTOR DE RIESGO QUE APLIQUE, DE LA OBRA EN CUESTIÓN Y TENDRÁ LOS ALCANCES SEÑALADOS EN LA NOTA 3.</t>
  </si>
  <si>
    <t>NOTA 8</t>
  </si>
  <si>
    <t>EL TABULADOR DE HONORARIOS MÍNIMOS SE ACTUALIZARÁ CUANDO EXISTAN CAMBIOS EN LA UMA O CON EL ÍNDICE DE INFLACIÓN QUE REPORTE EL BANCO DE MÉXICO, EL QUE SEA MAYOR.</t>
  </si>
  <si>
    <t>EL TABULADOR ESTA PROTEGIDO, POR LO QUE SOLO SE PODRÁN CAMBIAR DATOS DE LAS CELDAS MARCADAS EN ROJO : A09, E17,D19 y C20, POR NINGÚN MOTIVO SE PODRÁN CAMBIAR O MODIFICAR EL RESTO DE LAS CASILLAS.</t>
  </si>
  <si>
    <t>Expendios de gasolina, diesel y gas carburante (de mas de 1,000 m2.)</t>
  </si>
  <si>
    <t>Expendios de gasolina, diesel y gas carburante (hasta 1,000 m2.)</t>
  </si>
  <si>
    <t>Estaciones de servicio mixtas: locales comerciales, expendios de gasolina, diesel o gas carburante, oficinas (hasta 1,000 m2.)</t>
  </si>
  <si>
    <t xml:space="preserve">En la celda (F22) se indica el factor que le corresponde de la Tabla "B" </t>
  </si>
  <si>
    <t>UMA $
 (2024)</t>
  </si>
  <si>
    <t>Versión 3.0</t>
  </si>
  <si>
    <t>E58 Centrales de autobuses y similares (de 3,001 m2 en adelante)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</si>
</sst>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_-&quot;$&quot;\ * #,##0.00_-;\-&quot;$&quot;\ * #,##0.00_-;_-&quot;$&quot;\ * &quot;-&quot;??_-;_-@_-"/>
    <numFmt numFmtId="165" formatCode="_-&quot;$&quot;\ * #,##0_-;\-&quot;$&quot;\ * #,##0_-;_-&quot;$&quot;\ * &quot;-&quot;??_-;_-@_-"/>
    <numFmt numFmtId="166" formatCode="&quot;$&quot;\ #,##0.00"/>
    <numFmt numFmtId="167" formatCode="#,##0.0"/>
    <numFmt numFmtId="168" formatCode="_-[$$-80A]* #,##0.00_-;\-[$$-80A]* #,##0.00_-;_-[$$-80A]* &quot;-&quot;??_-;_-@_-"/>
    <numFmt numFmtId="169" formatCode="_-[$$-80A]* #,##0.0_-;\-[$$-80A]* #,##0.0_-;_-[$$-80A]* &quot;-&quot;??_-;_-@_-"/>
    <numFmt numFmtId="170" formatCode="#,##0_ ;\-#,##0\ "/>
    <numFmt numFmtId="171" formatCode="_-[$$-80A]* #,##0_-;\-[$$-80A]* #,##0_-;_-[$$-80A]* &quot;-&quot;_-;_-@_-"/>
    <numFmt numFmtId="172" formatCode="&quot;$&quot;#,##0"/>
  </numFmts>
  <fonts count="27">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800000"/>
      <name val="Calibri"/>
      <family val="2"/>
      <scheme val="minor"/>
    </font>
    <font>
      <b/>
      <sz val="11"/>
      <color rgb="FF800000"/>
      <name val="Calibri"/>
      <family val="2"/>
      <scheme val="minor"/>
    </font>
    <font>
      <b/>
      <sz val="11"/>
      <color rgb="FFFF0000"/>
      <name val="Calibri"/>
      <family val="2"/>
      <scheme val="minor"/>
    </font>
    <font>
      <b/>
      <sz val="11"/>
      <color rgb="FF00B050"/>
      <name val="Calibri"/>
      <family val="2"/>
      <scheme val="minor"/>
    </font>
    <font>
      <b/>
      <sz val="11"/>
      <name val="Arial"/>
      <family val="2"/>
    </font>
    <font>
      <b/>
      <sz val="11"/>
      <color indexed="10"/>
      <name val="Arial"/>
      <family val="2"/>
    </font>
    <font>
      <b/>
      <sz val="10"/>
      <name val="Arial"/>
      <family val="2"/>
    </font>
    <font>
      <b/>
      <sz val="10"/>
      <color theme="1"/>
      <name val="Calibri"/>
      <family val="2"/>
      <scheme val="minor"/>
    </font>
    <font>
      <b/>
      <sz val="9"/>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i/>
      <sz val="12"/>
      <color theme="1"/>
      <name val="Calibri"/>
      <family val="2"/>
      <scheme val="minor"/>
    </font>
    <font>
      <b/>
      <i/>
      <sz val="12"/>
      <color theme="1"/>
      <name val="Calibri"/>
      <family val="2"/>
      <scheme val="minor"/>
    </font>
    <font>
      <b/>
      <sz val="16"/>
      <color rgb="FF800000"/>
      <name val="Calibri"/>
      <family val="2"/>
      <scheme val="minor"/>
    </font>
    <font>
      <b/>
      <sz val="14"/>
      <color rgb="FF800000"/>
      <name val="Calibri"/>
      <family val="2"/>
      <scheme val="minor"/>
    </font>
    <font>
      <b/>
      <sz val="11"/>
      <color theme="0" tint="-0.3499799966812134"/>
      <name val="Calibri"/>
      <family val="2"/>
      <scheme val="minor"/>
    </font>
    <font>
      <b/>
      <sz val="12"/>
      <color theme="0"/>
      <name val="Calibri"/>
      <family val="2"/>
      <scheme val="minor"/>
    </font>
    <font>
      <b/>
      <sz val="9"/>
      <name val="Tahoma"/>
      <family val="2"/>
    </font>
    <font>
      <i/>
      <sz val="12"/>
      <color theme="0"/>
      <name val="Calibri"/>
      <family val="2"/>
      <scheme val="minor"/>
    </font>
    <font>
      <b/>
      <sz val="8"/>
      <name val="Calibri"/>
      <family val="2"/>
    </font>
  </fonts>
  <fills count="19">
    <fill>
      <patternFill/>
    </fill>
    <fill>
      <patternFill patternType="gray125"/>
    </fill>
    <fill>
      <patternFill patternType="solid">
        <fgColor theme="0" tint="-0.1499900072813034"/>
        <bgColor indexed="64"/>
      </patternFill>
    </fill>
    <fill>
      <patternFill patternType="solid">
        <fgColor theme="6" tint="0.39998000860214233"/>
        <bgColor indexed="64"/>
      </patternFill>
    </fill>
    <fill>
      <patternFill patternType="solid">
        <fgColor theme="2"/>
        <bgColor indexed="64"/>
      </patternFill>
    </fill>
    <fill>
      <patternFill patternType="solid">
        <fgColor theme="3" tint="0.7999799847602844"/>
        <bgColor indexed="64"/>
      </patternFill>
    </fill>
    <fill>
      <patternFill patternType="solid">
        <fgColor theme="6" tint="0.5999900102615356"/>
        <bgColor indexed="64"/>
      </patternFill>
    </fill>
    <fill>
      <patternFill patternType="solid">
        <fgColor theme="9" tint="0.7999799847602844"/>
        <bgColor indexed="64"/>
      </patternFill>
    </fill>
    <fill>
      <patternFill patternType="solid">
        <fgColor rgb="FFD5D5FF"/>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2" tint="-0.24997000396251678"/>
        <bgColor indexed="64"/>
      </patternFill>
    </fill>
    <fill>
      <patternFill patternType="solid">
        <fgColor rgb="FFF2DF98"/>
        <bgColor indexed="64"/>
      </patternFill>
    </fill>
    <fill>
      <patternFill patternType="solid">
        <fgColor rgb="FFFFCC66"/>
        <bgColor indexed="64"/>
      </patternFill>
    </fill>
    <fill>
      <patternFill patternType="solid">
        <fgColor theme="5"/>
        <bgColor indexed="64"/>
      </patternFill>
    </fill>
    <fill>
      <patternFill patternType="solid">
        <fgColor theme="5" tint="0.7999799847602844"/>
        <bgColor indexed="64"/>
      </patternFill>
    </fill>
    <fill>
      <patternFill patternType="solid">
        <fgColor rgb="FFFFFF99"/>
        <bgColor indexed="64"/>
      </patternFill>
    </fill>
    <fill>
      <patternFill patternType="solid">
        <fgColor theme="7" tint="0.7999799847602844"/>
        <bgColor indexed="64"/>
      </patternFill>
    </fill>
    <fill>
      <patternFill patternType="solid">
        <fgColor theme="0" tint="-0.3499799966812134"/>
        <bgColor indexed="64"/>
      </patternFill>
    </fill>
  </fills>
  <borders count="16">
    <border>
      <left/>
      <right/>
      <top/>
      <bottom/>
      <diagonal/>
    </border>
    <border>
      <left style="thin"/>
      <right/>
      <top style="thin"/>
      <bottom style="thin"/>
    </border>
    <border>
      <left style="thin"/>
      <right style="thin"/>
      <top style="thin"/>
      <bottom/>
    </border>
    <border>
      <left style="thin"/>
      <right/>
      <top/>
      <bottom style="thin"/>
    </border>
    <border>
      <left style="thin"/>
      <right style="thin"/>
      <top/>
      <bottom style="thin"/>
    </border>
    <border>
      <left style="thin"/>
      <right style="thin"/>
      <top style="thin"/>
      <bottom style="thin"/>
    </border>
    <border>
      <left/>
      <right style="thin"/>
      <top/>
      <bottom/>
    </border>
    <border>
      <left/>
      <right/>
      <top/>
      <bottom style="thin"/>
    </border>
    <border>
      <left/>
      <right/>
      <top style="thin"/>
      <bottom style="thin"/>
    </border>
    <border>
      <left/>
      <right style="thin"/>
      <top/>
      <bottom style="thin"/>
    </border>
    <border>
      <left/>
      <right style="thin"/>
      <top style="thin"/>
      <bottom style="thin"/>
    </border>
    <border>
      <left style="thin">
        <color rgb="FF800000"/>
      </left>
      <right style="thin">
        <color rgb="FF800000"/>
      </right>
      <top style="thin">
        <color rgb="FF800000"/>
      </top>
      <bottom style="thin">
        <color rgb="FF800000"/>
      </bottom>
    </border>
    <border>
      <left style="thin"/>
      <right/>
      <top style="thin"/>
      <bottom/>
    </border>
    <border>
      <left/>
      <right/>
      <top style="thin"/>
      <bottom/>
    </border>
    <border>
      <left/>
      <right style="thin"/>
      <top style="thin"/>
      <bottom/>
    </border>
    <border>
      <left style="thin"/>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cellStyleXfs>
  <cellXfs count="165">
    <xf numFmtId="0" fontId="0" fillId="0" borderId="0" xfId="0"/>
    <xf numFmtId="0" fontId="10" fillId="2" borderId="1" xfId="0" applyFont="1" applyFill="1" applyBorder="1" applyAlignment="1">
      <alignment vertical="center"/>
    </xf>
    <xf numFmtId="0" fontId="12" fillId="0" borderId="2" xfId="0" applyFont="1" applyBorder="1" applyAlignment="1">
      <alignment vertical="center" wrapText="1"/>
    </xf>
    <xf numFmtId="0" fontId="10" fillId="3" borderId="3" xfId="0" applyFont="1" applyFill="1" applyBorder="1" applyAlignment="1">
      <alignment vertical="center"/>
    </xf>
    <xf numFmtId="0" fontId="12" fillId="0" borderId="4" xfId="0" applyFont="1" applyBorder="1" applyAlignment="1">
      <alignment vertical="center" wrapText="1"/>
    </xf>
    <xf numFmtId="0" fontId="1" fillId="0" borderId="5" xfId="0" applyFont="1" applyBorder="1" applyAlignment="1">
      <alignment horizontal="left" vertical="center"/>
    </xf>
    <xf numFmtId="0" fontId="1" fillId="0" borderId="5" xfId="0" applyFont="1" applyBorder="1" applyAlignment="1">
      <alignment horizontal="center" vertical="center"/>
    </xf>
    <xf numFmtId="0" fontId="1" fillId="2" borderId="5" xfId="0" applyFont="1" applyFill="1" applyBorder="1" applyAlignment="1">
      <alignment horizontal="left" vertical="center"/>
    </xf>
    <xf numFmtId="0" fontId="1" fillId="2" borderId="5" xfId="0" applyFont="1" applyFill="1" applyBorder="1" applyAlignment="1">
      <alignment horizontal="center" vertical="center"/>
    </xf>
    <xf numFmtId="0" fontId="3" fillId="0" borderId="0" xfId="0" applyFont="1"/>
    <xf numFmtId="0" fontId="0" fillId="0" borderId="0" xfId="0" applyProtection="1">
      <protection hidden="1"/>
    </xf>
    <xf numFmtId="0" fontId="3" fillId="0" borderId="6" xfId="0" applyFont="1" applyBorder="1" applyProtection="1">
      <protection hidden="1"/>
    </xf>
    <xf numFmtId="0" fontId="3" fillId="0" borderId="3" xfId="0" applyFont="1" applyBorder="1" applyAlignment="1" applyProtection="1">
      <alignment horizontal="center"/>
      <protection hidden="1"/>
    </xf>
    <xf numFmtId="0" fontId="3" fillId="0" borderId="7" xfId="0" applyFont="1" applyBorder="1" applyProtection="1">
      <protection hidden="1"/>
    </xf>
    <xf numFmtId="0" fontId="0" fillId="0" borderId="7" xfId="0" applyBorder="1" applyProtection="1">
      <protection hidden="1"/>
    </xf>
    <xf numFmtId="0" fontId="0" fillId="0" borderId="6" xfId="0" applyBorder="1" applyProtection="1">
      <protection hidden="1"/>
    </xf>
    <xf numFmtId="0" fontId="3" fillId="0" borderId="1" xfId="0" applyFont="1" applyBorder="1" applyAlignment="1" applyProtection="1">
      <alignment horizontal="center"/>
      <protection hidden="1"/>
    </xf>
    <xf numFmtId="0" fontId="3" fillId="0" borderId="8" xfId="0" applyFont="1" applyBorder="1" applyProtection="1">
      <protection hidden="1"/>
    </xf>
    <xf numFmtId="0" fontId="0" fillId="0" borderId="8" xfId="0" applyBorder="1" applyProtection="1">
      <protection hidden="1"/>
    </xf>
    <xf numFmtId="1" fontId="7" fillId="0" borderId="1" xfId="0" applyNumberFormat="1" applyFont="1" applyBorder="1" applyAlignment="1" applyProtection="1">
      <alignment horizontal="center"/>
      <protection hidden="1"/>
    </xf>
    <xf numFmtId="0" fontId="0" fillId="0" borderId="9" xfId="0" applyBorder="1" applyProtection="1">
      <protection hidden="1"/>
    </xf>
    <xf numFmtId="0" fontId="3" fillId="0" borderId="0" xfId="0" applyFont="1" applyAlignment="1" applyProtection="1">
      <alignment horizontal="center"/>
      <protection hidden="1"/>
    </xf>
    <xf numFmtId="0" fontId="3" fillId="0" borderId="0" xfId="0" applyFont="1" applyProtection="1">
      <protection hidden="1"/>
    </xf>
    <xf numFmtId="0" fontId="3" fillId="4" borderId="5" xfId="0" applyFont="1" applyFill="1" applyBorder="1" applyAlignment="1" applyProtection="1">
      <alignment horizontal="center"/>
      <protection hidden="1"/>
    </xf>
    <xf numFmtId="0" fontId="3" fillId="0" borderId="5" xfId="0" applyFont="1" applyBorder="1" applyAlignment="1" applyProtection="1">
      <alignment vertical="center"/>
      <protection hidden="1"/>
    </xf>
    <xf numFmtId="0" fontId="0" fillId="0" borderId="1" xfId="0" applyBorder="1" applyAlignment="1" applyProtection="1">
      <alignment vertical="center"/>
      <protection hidden="1"/>
    </xf>
    <xf numFmtId="0" fontId="0" fillId="0" borderId="8" xfId="0" applyBorder="1" applyAlignment="1" applyProtection="1">
      <alignment vertical="center"/>
      <protection hidden="1"/>
    </xf>
    <xf numFmtId="0" fontId="15" fillId="0" borderId="10" xfId="0" applyFont="1" applyBorder="1" applyAlignment="1" applyProtection="1">
      <alignment vertical="center"/>
      <protection hidden="1"/>
    </xf>
    <xf numFmtId="0" fontId="3" fillId="0" borderId="5" xfId="0" applyFont="1" applyBorder="1" applyAlignment="1" applyProtection="1">
      <alignment horizontal="center"/>
      <protection hidden="1"/>
    </xf>
    <xf numFmtId="0" fontId="15" fillId="0" borderId="5" xfId="0" applyFont="1" applyBorder="1" applyAlignment="1" applyProtection="1">
      <alignment vertical="center"/>
      <protection hidden="1"/>
    </xf>
    <xf numFmtId="0" fontId="3" fillId="5" borderId="5" xfId="0" applyFont="1" applyFill="1" applyBorder="1" applyProtection="1">
      <protection hidden="1"/>
    </xf>
    <xf numFmtId="0" fontId="3" fillId="5" borderId="5" xfId="0" applyFont="1" applyFill="1" applyBorder="1" applyAlignment="1" applyProtection="1">
      <alignment horizontal="center" vertical="center" wrapText="1"/>
      <protection hidden="1"/>
    </xf>
    <xf numFmtId="0" fontId="3" fillId="5" borderId="5" xfId="0" applyFont="1" applyFill="1" applyBorder="1" applyAlignment="1" applyProtection="1">
      <alignment horizontal="center" vertical="center"/>
      <protection hidden="1"/>
    </xf>
    <xf numFmtId="0" fontId="14" fillId="0" borderId="5" xfId="0" applyFont="1" applyBorder="1" applyAlignment="1" applyProtection="1">
      <alignment horizontal="center"/>
      <protection hidden="1"/>
    </xf>
    <xf numFmtId="0" fontId="16" fillId="0" borderId="5" xfId="0" applyFont="1" applyBorder="1" applyProtection="1">
      <protection hidden="1"/>
    </xf>
    <xf numFmtId="0" fontId="16" fillId="0" borderId="0" xfId="0" applyFont="1" applyProtection="1">
      <protection hidden="1"/>
    </xf>
    <xf numFmtId="0" fontId="3" fillId="6" borderId="5" xfId="0" applyFont="1" applyFill="1" applyBorder="1" applyAlignment="1" applyProtection="1">
      <alignment horizontal="center"/>
      <protection hidden="1"/>
    </xf>
    <xf numFmtId="0" fontId="3" fillId="7" borderId="5" xfId="0" applyFont="1" applyFill="1" applyBorder="1" applyAlignment="1" applyProtection="1">
      <alignment horizontal="center"/>
      <protection hidden="1"/>
    </xf>
    <xf numFmtId="0" fontId="3" fillId="0" borderId="1" xfId="0" applyFont="1" applyBorder="1" applyProtection="1">
      <protection hidden="1"/>
    </xf>
    <xf numFmtId="0" fontId="3" fillId="0" borderId="10" xfId="0" applyFont="1" applyBorder="1" applyProtection="1">
      <protection hidden="1"/>
    </xf>
    <xf numFmtId="0" fontId="3" fillId="0" borderId="5" xfId="0" applyFont="1" applyBorder="1" applyAlignment="1" applyProtection="1">
      <alignment horizontal="center" vertical="center"/>
      <protection hidden="1"/>
    </xf>
    <xf numFmtId="0" fontId="3" fillId="4" borderId="1" xfId="0" applyFont="1" applyFill="1" applyBorder="1" applyProtection="1">
      <protection hidden="1"/>
    </xf>
    <xf numFmtId="0" fontId="3" fillId="4" borderId="8" xfId="0" applyFont="1" applyFill="1" applyBorder="1" applyProtection="1">
      <protection hidden="1"/>
    </xf>
    <xf numFmtId="0" fontId="3" fillId="4" borderId="10" xfId="0" applyFont="1" applyFill="1" applyBorder="1" applyProtection="1">
      <protection hidden="1"/>
    </xf>
    <xf numFmtId="0" fontId="3" fillId="4" borderId="5" xfId="0" applyFont="1" applyFill="1"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 xfId="0" applyBorder="1" applyProtection="1">
      <protection hidden="1"/>
    </xf>
    <xf numFmtId="0" fontId="0" fillId="0" borderId="10" xfId="0" applyBorder="1" applyProtection="1">
      <protection hidden="1"/>
    </xf>
    <xf numFmtId="0" fontId="0" fillId="4" borderId="5" xfId="0" applyFill="1" applyBorder="1" applyAlignment="1" applyProtection="1">
      <alignment horizontal="center"/>
      <protection hidden="1"/>
    </xf>
    <xf numFmtId="0" fontId="0" fillId="4" borderId="1" xfId="0" applyFill="1" applyBorder="1" applyProtection="1">
      <protection hidden="1"/>
    </xf>
    <xf numFmtId="0" fontId="0" fillId="4" borderId="8" xfId="0" applyFill="1" applyBorder="1" applyProtection="1">
      <protection hidden="1"/>
    </xf>
    <xf numFmtId="0" fontId="0" fillId="4" borderId="10" xfId="0" applyFill="1" applyBorder="1" applyProtection="1">
      <protection hidden="1"/>
    </xf>
    <xf numFmtId="0" fontId="7" fillId="0" borderId="11" xfId="0" applyFont="1" applyBorder="1" applyAlignment="1" applyProtection="1">
      <alignment horizontal="center" vertical="center"/>
      <protection hidden="1"/>
    </xf>
    <xf numFmtId="2" fontId="0" fillId="0" borderId="8" xfId="0" applyNumberFormat="1" applyBorder="1" applyAlignment="1" applyProtection="1">
      <alignment horizontal="left"/>
      <protection hidden="1"/>
    </xf>
    <xf numFmtId="170" fontId="0" fillId="0" borderId="8" xfId="20" applyNumberFormat="1" applyFont="1" applyBorder="1" applyAlignment="1" applyProtection="1">
      <alignment horizontal="left"/>
      <protection hidden="1"/>
    </xf>
    <xf numFmtId="0" fontId="13" fillId="8" borderId="5" xfId="0" applyFont="1" applyFill="1" applyBorder="1" applyAlignment="1" applyProtection="1">
      <alignment horizontal="center"/>
      <protection hidden="1"/>
    </xf>
    <xf numFmtId="0" fontId="13" fillId="8" borderId="5" xfId="0" applyFont="1" applyFill="1" applyBorder="1" applyProtection="1">
      <protection hidden="1"/>
    </xf>
    <xf numFmtId="168" fontId="17" fillId="0" borderId="5" xfId="0" applyNumberFormat="1" applyFont="1" applyBorder="1" applyProtection="1">
      <protection hidden="1"/>
    </xf>
    <xf numFmtId="168" fontId="13" fillId="0" borderId="5" xfId="0" applyNumberFormat="1" applyFont="1" applyBorder="1" applyProtection="1">
      <protection hidden="1"/>
    </xf>
    <xf numFmtId="165" fontId="4" fillId="0" borderId="6" xfId="21" applyNumberFormat="1" applyFont="1" applyBorder="1" applyProtection="1">
      <protection hidden="1" locked="0"/>
    </xf>
    <xf numFmtId="0" fontId="6" fillId="0" borderId="9" xfId="0" applyFont="1" applyBorder="1" applyAlignment="1" applyProtection="1">
      <alignment vertical="center"/>
      <protection hidden="1"/>
    </xf>
    <xf numFmtId="0" fontId="6" fillId="0" borderId="10" xfId="0" applyFont="1" applyBorder="1" applyProtection="1">
      <protection hidden="1"/>
    </xf>
    <xf numFmtId="171" fontId="13" fillId="0" borderId="5" xfId="0" applyNumberFormat="1" applyFont="1" applyBorder="1" applyProtection="1">
      <protection hidden="1"/>
    </xf>
    <xf numFmtId="0" fontId="20" fillId="8" borderId="0" xfId="0" applyFont="1" applyFill="1" applyAlignment="1" applyProtection="1">
      <alignment horizontal="center" vertical="center"/>
      <protection hidden="1"/>
    </xf>
    <xf numFmtId="0" fontId="18" fillId="0" borderId="0" xfId="0" applyFont="1" applyAlignment="1" applyProtection="1">
      <alignment horizontal="center"/>
      <protection hidden="1"/>
    </xf>
    <xf numFmtId="0" fontId="5" fillId="7" borderId="0" xfId="0" applyFont="1" applyFill="1"/>
    <xf numFmtId="4" fontId="5" fillId="7" borderId="0" xfId="0" applyNumberFormat="1" applyFont="1" applyFill="1"/>
    <xf numFmtId="0" fontId="5" fillId="9" borderId="0" xfId="0" applyFont="1" applyFill="1"/>
    <xf numFmtId="4" fontId="5" fillId="9" borderId="0" xfId="0" applyNumberFormat="1" applyFont="1" applyFill="1"/>
    <xf numFmtId="0" fontId="5" fillId="10" borderId="0" xfId="0" applyFont="1" applyFill="1"/>
    <xf numFmtId="4" fontId="5" fillId="10" borderId="0" xfId="0" applyNumberFormat="1" applyFont="1" applyFill="1"/>
    <xf numFmtId="0" fontId="0" fillId="10" borderId="0" xfId="0" applyFill="1"/>
    <xf numFmtId="0" fontId="0" fillId="10" borderId="0" xfId="0" applyFill="1" applyAlignment="1">
      <alignment vertical="top"/>
    </xf>
    <xf numFmtId="0" fontId="13" fillId="10" borderId="0" xfId="0" applyFont="1" applyFill="1"/>
    <xf numFmtId="2" fontId="2" fillId="11" borderId="5" xfId="20" applyNumberFormat="1" applyFont="1" applyFill="1"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4" borderId="5" xfId="0" applyFill="1" applyBorder="1" applyAlignment="1" applyProtection="1">
      <alignment horizontal="center" vertical="center"/>
      <protection hidden="1"/>
    </xf>
    <xf numFmtId="0" fontId="15" fillId="0" borderId="0" xfId="0" applyFont="1" applyAlignment="1" applyProtection="1">
      <alignment horizontal="left"/>
      <protection hidden="1"/>
    </xf>
    <xf numFmtId="0" fontId="15" fillId="12" borderId="5" xfId="0" applyFont="1" applyFill="1" applyBorder="1" applyAlignment="1" applyProtection="1">
      <alignment horizontal="center"/>
      <protection hidden="1"/>
    </xf>
    <xf numFmtId="0" fontId="16" fillId="13" borderId="5" xfId="0" applyFont="1" applyFill="1" applyBorder="1" applyAlignment="1" applyProtection="1">
      <alignment horizontal="center"/>
      <protection hidden="1"/>
    </xf>
    <xf numFmtId="0" fontId="16" fillId="12" borderId="5" xfId="0" applyFont="1" applyFill="1" applyBorder="1" applyAlignment="1" applyProtection="1">
      <alignment horizontal="center"/>
      <protection hidden="1"/>
    </xf>
    <xf numFmtId="0" fontId="18" fillId="12" borderId="12" xfId="0" applyFont="1" applyFill="1" applyBorder="1" applyAlignment="1" applyProtection="1">
      <alignment horizontal="center"/>
      <protection hidden="1"/>
    </xf>
    <xf numFmtId="0" fontId="18" fillId="12" borderId="13" xfId="0" applyFont="1" applyFill="1" applyBorder="1" applyAlignment="1" applyProtection="1">
      <alignment horizontal="center"/>
      <protection hidden="1"/>
    </xf>
    <xf numFmtId="0" fontId="18" fillId="12" borderId="14" xfId="0" applyFont="1" applyFill="1" applyBorder="1" applyAlignment="1" applyProtection="1">
      <alignment horizontal="center"/>
      <protection hidden="1"/>
    </xf>
    <xf numFmtId="0" fontId="18" fillId="12" borderId="3" xfId="0" applyFont="1" applyFill="1" applyBorder="1" applyAlignment="1" applyProtection="1">
      <alignment horizontal="center"/>
      <protection hidden="1"/>
    </xf>
    <xf numFmtId="0" fontId="18" fillId="12" borderId="7" xfId="0" applyFont="1" applyFill="1" applyBorder="1" applyAlignment="1" applyProtection="1">
      <alignment horizontal="center"/>
      <protection hidden="1"/>
    </xf>
    <xf numFmtId="0" fontId="18" fillId="12" borderId="9" xfId="0" applyFont="1" applyFill="1" applyBorder="1" applyAlignment="1" applyProtection="1">
      <alignment horizontal="center"/>
      <protection hidden="1"/>
    </xf>
    <xf numFmtId="164" fontId="16" fillId="0" borderId="5" xfId="0" applyNumberFormat="1" applyFont="1" applyBorder="1" applyAlignment="1" applyProtection="1">
      <alignment horizontal="center"/>
      <protection hidden="1"/>
    </xf>
    <xf numFmtId="0" fontId="0" fillId="0" borderId="0" xfId="0" applyAlignment="1">
      <alignment wrapText="1"/>
    </xf>
    <xf numFmtId="2" fontId="3" fillId="5" borderId="5" xfId="0" applyNumberFormat="1" applyFont="1" applyFill="1" applyBorder="1" applyAlignment="1" applyProtection="1">
      <alignment horizontal="center" vertical="center"/>
      <protection hidden="1"/>
    </xf>
    <xf numFmtId="165" fontId="3" fillId="0" borderId="0" xfId="0" applyNumberFormat="1" applyFont="1" applyAlignment="1" applyProtection="1">
      <alignment horizontal="center"/>
      <protection hidden="1"/>
    </xf>
    <xf numFmtId="0" fontId="16" fillId="0" borderId="0" xfId="0" applyFont="1" applyAlignment="1" applyProtection="1">
      <alignment horizontal="center"/>
      <protection hidden="1"/>
    </xf>
    <xf numFmtId="164" fontId="16" fillId="0" borderId="0" xfId="0" applyNumberFormat="1" applyFont="1" applyAlignment="1" applyProtection="1">
      <alignment horizontal="center"/>
      <protection hidden="1"/>
    </xf>
    <xf numFmtId="168" fontId="22" fillId="0" borderId="5" xfId="0" applyNumberFormat="1" applyFont="1" applyBorder="1" applyProtection="1">
      <protection hidden="1"/>
    </xf>
    <xf numFmtId="169" fontId="22" fillId="0" borderId="5" xfId="0" applyNumberFormat="1" applyFont="1" applyBorder="1" applyProtection="1">
      <protection hidden="1"/>
    </xf>
    <xf numFmtId="167" fontId="23" fillId="14" borderId="8" xfId="0" applyNumberFormat="1" applyFont="1" applyFill="1" applyBorder="1" applyAlignment="1" applyProtection="1">
      <alignment vertical="center"/>
      <protection hidden="1" locked="0"/>
    </xf>
    <xf numFmtId="0" fontId="23" fillId="14" borderId="5" xfId="0" applyFont="1" applyFill="1" applyBorder="1" applyProtection="1">
      <protection hidden="1" locked="0"/>
    </xf>
    <xf numFmtId="171" fontId="3" fillId="0" borderId="8" xfId="0" applyNumberFormat="1" applyFont="1" applyBorder="1" applyProtection="1">
      <protection hidden="1"/>
    </xf>
    <xf numFmtId="44" fontId="25" fillId="0" borderId="0" xfId="0" applyNumberFormat="1" applyFont="1" applyAlignment="1" applyProtection="1">
      <alignment horizontal="center"/>
      <protection hidden="1"/>
    </xf>
    <xf numFmtId="0" fontId="25" fillId="0" borderId="0" xfId="0" applyFont="1" applyAlignment="1" applyProtection="1">
      <alignment horizontal="center"/>
      <protection hidden="1"/>
    </xf>
    <xf numFmtId="164" fontId="3" fillId="11" borderId="5" xfId="0" applyNumberFormat="1" applyFont="1" applyFill="1" applyBorder="1" applyProtection="1">
      <protection hidden="1"/>
    </xf>
    <xf numFmtId="164" fontId="3" fillId="8" borderId="5" xfId="21" applyFont="1" applyFill="1" applyBorder="1" applyProtection="1">
      <protection hidden="1"/>
    </xf>
    <xf numFmtId="164" fontId="3" fillId="15" borderId="5" xfId="21" applyFont="1" applyFill="1" applyBorder="1" applyProtection="1">
      <protection hidden="1"/>
    </xf>
    <xf numFmtId="164" fontId="3" fillId="13" borderId="5" xfId="21" applyFont="1" applyFill="1" applyBorder="1" applyProtection="1">
      <protection hidden="1"/>
    </xf>
    <xf numFmtId="164" fontId="15" fillId="5" borderId="5" xfId="0" applyNumberFormat="1" applyFont="1" applyFill="1" applyBorder="1" applyProtection="1">
      <protection hidden="1"/>
    </xf>
    <xf numFmtId="0" fontId="1" fillId="0" borderId="5" xfId="0" applyFont="1" applyBorder="1" applyAlignment="1">
      <alignment horizontal="left" vertical="center" wrapText="1"/>
    </xf>
    <xf numFmtId="0" fontId="1" fillId="2" borderId="5" xfId="0" applyFont="1" applyFill="1" applyBorder="1" applyAlignment="1">
      <alignment horizontal="left" vertical="center" wrapText="1"/>
    </xf>
    <xf numFmtId="0" fontId="3" fillId="0" borderId="8" xfId="0" applyFont="1" applyBorder="1" applyAlignment="1" applyProtection="1">
      <alignment horizontal="right"/>
      <protection hidden="1"/>
    </xf>
    <xf numFmtId="14" fontId="3" fillId="0" borderId="8" xfId="0" applyNumberFormat="1" applyFont="1" applyBorder="1" applyProtection="1">
      <protection hidden="1"/>
    </xf>
    <xf numFmtId="0" fontId="6" fillId="0" borderId="14" xfId="0" applyFont="1" applyBorder="1" applyAlignment="1" applyProtection="1">
      <alignment horizontal="left" vertical="center"/>
      <protection hidden="1"/>
    </xf>
    <xf numFmtId="0" fontId="6" fillId="0" borderId="6" xfId="0" applyFont="1" applyBorder="1" applyAlignment="1" applyProtection="1">
      <alignment horizontal="left" vertical="center"/>
      <protection hidden="1"/>
    </xf>
    <xf numFmtId="0" fontId="6" fillId="0" borderId="9" xfId="0" applyFont="1" applyBorder="1" applyAlignment="1" applyProtection="1">
      <alignment horizontal="left" vertical="center"/>
      <protection hidden="1"/>
    </xf>
    <xf numFmtId="0" fontId="3" fillId="0" borderId="13" xfId="0" applyFont="1" applyBorder="1" applyAlignment="1" applyProtection="1">
      <alignment horizontal="left"/>
      <protection hidden="1"/>
    </xf>
    <xf numFmtId="0" fontId="6" fillId="0" borderId="11" xfId="0" applyFont="1" applyBorder="1" applyAlignment="1" applyProtection="1">
      <alignment horizontal="left" vertical="center" wrapText="1"/>
      <protection hidden="1"/>
    </xf>
    <xf numFmtId="0" fontId="7" fillId="4" borderId="0" xfId="0" applyFont="1" applyFill="1" applyAlignment="1" applyProtection="1">
      <alignment horizontal="center"/>
      <protection hidden="1"/>
    </xf>
    <xf numFmtId="0" fontId="0" fillId="0" borderId="7" xfId="0" applyBorder="1" applyAlignment="1" applyProtection="1">
      <alignment horizontal="left" vertical="center" wrapText="1"/>
      <protection hidden="1"/>
    </xf>
    <xf numFmtId="0" fontId="0" fillId="0" borderId="1" xfId="0" applyBorder="1" applyAlignment="1" applyProtection="1">
      <alignment horizontal="left" wrapText="1"/>
      <protection hidden="1"/>
    </xf>
    <xf numFmtId="0" fontId="0" fillId="0" borderId="8" xfId="0" applyBorder="1" applyAlignment="1" applyProtection="1">
      <alignment horizontal="left" wrapText="1"/>
      <protection hidden="1"/>
    </xf>
    <xf numFmtId="0" fontId="0" fillId="0" borderId="10" xfId="0" applyBorder="1" applyAlignment="1" applyProtection="1">
      <alignment horizontal="left" wrapText="1"/>
      <protection hidden="1"/>
    </xf>
    <xf numFmtId="0" fontId="0" fillId="4" borderId="1" xfId="0" applyFill="1" applyBorder="1" applyAlignment="1" applyProtection="1">
      <alignment horizontal="left" wrapText="1"/>
      <protection hidden="1"/>
    </xf>
    <xf numFmtId="0" fontId="0" fillId="4" borderId="8" xfId="0" applyFill="1" applyBorder="1" applyAlignment="1" applyProtection="1">
      <alignment horizontal="left" wrapText="1"/>
      <protection hidden="1"/>
    </xf>
    <xf numFmtId="0" fontId="0" fillId="4" borderId="10" xfId="0" applyFill="1" applyBorder="1" applyAlignment="1" applyProtection="1">
      <alignment horizontal="left" wrapText="1"/>
      <protection hidden="1"/>
    </xf>
    <xf numFmtId="0" fontId="7" fillId="4" borderId="11" xfId="0" applyFont="1" applyFill="1" applyBorder="1" applyAlignment="1" applyProtection="1">
      <alignment horizontal="center"/>
      <protection hidden="1"/>
    </xf>
    <xf numFmtId="0" fontId="3" fillId="0" borderId="5" xfId="0" applyFont="1" applyBorder="1" applyAlignment="1" applyProtection="1">
      <alignment horizontal="left" wrapText="1"/>
      <protection hidden="1"/>
    </xf>
    <xf numFmtId="0" fontId="3" fillId="16" borderId="0" xfId="0" applyFont="1" applyFill="1" applyAlignment="1" applyProtection="1">
      <alignment horizontal="center"/>
      <protection hidden="1"/>
    </xf>
    <xf numFmtId="0" fontId="3" fillId="0" borderId="5" xfId="0" applyFont="1" applyBorder="1" applyAlignment="1" applyProtection="1">
      <alignment horizontal="center" vertical="center"/>
      <protection hidden="1"/>
    </xf>
    <xf numFmtId="0" fontId="3" fillId="17" borderId="5" xfId="0" applyFont="1" applyFill="1" applyBorder="1" applyAlignment="1" applyProtection="1">
      <alignment horizontal="center"/>
      <protection hidden="1"/>
    </xf>
    <xf numFmtId="0" fontId="3" fillId="6" borderId="5" xfId="0" applyFont="1" applyFill="1" applyBorder="1" applyAlignment="1" applyProtection="1">
      <alignment horizontal="center" vertical="center"/>
      <protection hidden="1"/>
    </xf>
    <xf numFmtId="0" fontId="3" fillId="5" borderId="5" xfId="0" applyFont="1" applyFill="1" applyBorder="1" applyAlignment="1" applyProtection="1">
      <alignment horizontal="center"/>
      <protection hidden="1"/>
    </xf>
    <xf numFmtId="0" fontId="15" fillId="5" borderId="5" xfId="0" applyFont="1" applyFill="1" applyBorder="1" applyAlignment="1" applyProtection="1">
      <alignment horizontal="left"/>
      <protection hidden="1"/>
    </xf>
    <xf numFmtId="0" fontId="18" fillId="0" borderId="0" xfId="0" applyFont="1" applyAlignment="1" applyProtection="1">
      <alignment horizontal="center"/>
      <protection hidden="1"/>
    </xf>
    <xf numFmtId="0" fontId="3" fillId="8" borderId="0" xfId="0" applyFont="1" applyFill="1" applyAlignment="1" applyProtection="1">
      <alignment horizontal="center"/>
      <protection hidden="1"/>
    </xf>
    <xf numFmtId="0" fontId="15" fillId="12" borderId="15" xfId="0" applyFont="1" applyFill="1" applyBorder="1" applyAlignment="1" applyProtection="1">
      <alignment horizontal="center"/>
      <protection hidden="1"/>
    </xf>
    <xf numFmtId="0" fontId="15" fillId="12" borderId="0" xfId="0" applyFont="1" applyFill="1" applyAlignment="1" applyProtection="1">
      <alignment horizontal="center"/>
      <protection hidden="1"/>
    </xf>
    <xf numFmtId="0" fontId="15" fillId="12" borderId="6" xfId="0" applyFont="1" applyFill="1" applyBorder="1" applyAlignment="1" applyProtection="1">
      <alignment horizontal="center"/>
      <protection hidden="1"/>
    </xf>
    <xf numFmtId="0" fontId="18" fillId="0" borderId="0" xfId="0" applyFont="1" applyAlignment="1" applyProtection="1">
      <alignment horizontal="left"/>
      <protection hidden="1"/>
    </xf>
    <xf numFmtId="172" fontId="3" fillId="0" borderId="0" xfId="0" applyNumberFormat="1" applyFont="1" applyAlignment="1" applyProtection="1">
      <alignment horizontal="left"/>
      <protection hidden="1"/>
    </xf>
    <xf numFmtId="0" fontId="3" fillId="11" borderId="5" xfId="0" applyFont="1" applyFill="1" applyBorder="1" applyAlignment="1" applyProtection="1">
      <alignment horizontal="center" vertical="center"/>
      <protection hidden="1"/>
    </xf>
    <xf numFmtId="0" fontId="3" fillId="8" borderId="5" xfId="0" applyFont="1" applyFill="1" applyBorder="1" applyAlignment="1" applyProtection="1">
      <alignment horizontal="center" vertical="center"/>
      <protection hidden="1"/>
    </xf>
    <xf numFmtId="0" fontId="3" fillId="15" borderId="5" xfId="0" applyFont="1" applyFill="1" applyBorder="1" applyAlignment="1" applyProtection="1">
      <alignment horizontal="center" vertical="center"/>
      <protection hidden="1"/>
    </xf>
    <xf numFmtId="0" fontId="3" fillId="13" borderId="5" xfId="0" applyFont="1" applyFill="1" applyBorder="1" applyAlignment="1" applyProtection="1">
      <alignment horizontal="center" vertical="center"/>
      <protection hidden="1"/>
    </xf>
    <xf numFmtId="0" fontId="3" fillId="4" borderId="5" xfId="0" applyFont="1" applyFill="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4" borderId="5" xfId="0" applyFont="1" applyFill="1" applyBorder="1" applyAlignment="1" applyProtection="1">
      <alignment horizontal="center"/>
      <protection hidden="1"/>
    </xf>
    <xf numFmtId="0" fontId="3" fillId="8" borderId="5" xfId="0" applyFont="1" applyFill="1" applyBorder="1" applyAlignment="1" applyProtection="1">
      <alignment horizontal="center" vertical="center" wrapText="1"/>
      <protection hidden="1"/>
    </xf>
    <xf numFmtId="0" fontId="3" fillId="0" borderId="5" xfId="0" applyFont="1" applyBorder="1" applyAlignment="1" applyProtection="1">
      <alignment horizontal="center"/>
      <protection hidden="1"/>
    </xf>
    <xf numFmtId="0" fontId="3" fillId="0" borderId="5" xfId="0" applyFont="1" applyBorder="1" applyAlignment="1" applyProtection="1">
      <alignment horizontal="left" vertical="center"/>
      <protection hidden="1"/>
    </xf>
    <xf numFmtId="0" fontId="3" fillId="0" borderId="5" xfId="0" applyFont="1" applyBorder="1" applyAlignment="1" applyProtection="1">
      <alignment horizontal="left"/>
      <protection hidden="1"/>
    </xf>
    <xf numFmtId="0" fontId="23" fillId="14" borderId="12" xfId="0" applyFont="1" applyFill="1" applyBorder="1" applyAlignment="1" applyProtection="1">
      <alignment horizontal="left" vertical="center" wrapText="1"/>
      <protection hidden="1" locked="0"/>
    </xf>
    <xf numFmtId="0" fontId="23" fillId="14" borderId="13" xfId="0" applyFont="1" applyFill="1" applyBorder="1" applyAlignment="1" applyProtection="1">
      <alignment horizontal="left" vertical="center" wrapText="1"/>
      <protection hidden="1" locked="0"/>
    </xf>
    <xf numFmtId="0" fontId="23" fillId="14" borderId="14" xfId="0" applyFont="1" applyFill="1" applyBorder="1" applyAlignment="1" applyProtection="1">
      <alignment horizontal="left" vertical="center" wrapText="1"/>
      <protection hidden="1" locked="0"/>
    </xf>
    <xf numFmtId="0" fontId="23" fillId="14" borderId="3" xfId="0" applyFont="1" applyFill="1" applyBorder="1" applyAlignment="1" applyProtection="1">
      <alignment horizontal="left" vertical="center" wrapText="1"/>
      <protection hidden="1" locked="0"/>
    </xf>
    <xf numFmtId="0" fontId="23" fillId="14" borderId="7" xfId="0" applyFont="1" applyFill="1" applyBorder="1" applyAlignment="1" applyProtection="1">
      <alignment horizontal="left" vertical="center" wrapText="1"/>
      <protection hidden="1" locked="0"/>
    </xf>
    <xf numFmtId="0" fontId="23" fillId="14" borderId="9" xfId="0" applyFont="1" applyFill="1" applyBorder="1" applyAlignment="1" applyProtection="1">
      <alignment horizontal="left" vertical="center" wrapText="1"/>
      <protection hidden="1" locked="0"/>
    </xf>
    <xf numFmtId="0" fontId="3" fillId="6" borderId="5" xfId="0" applyFont="1" applyFill="1" applyBorder="1" applyAlignment="1" applyProtection="1">
      <alignment horizontal="center" vertical="center" wrapText="1"/>
      <protection hidden="1"/>
    </xf>
    <xf numFmtId="0" fontId="3" fillId="7" borderId="5" xfId="0" applyFont="1" applyFill="1" applyBorder="1" applyAlignment="1" applyProtection="1">
      <alignment horizontal="center" vertical="center" wrapText="1"/>
      <protection hidden="1"/>
    </xf>
    <xf numFmtId="0" fontId="3" fillId="11" borderId="5" xfId="0" applyFont="1" applyFill="1" applyBorder="1" applyAlignment="1" applyProtection="1">
      <alignment horizontal="center" vertical="center" wrapText="1"/>
      <protection hidden="1"/>
    </xf>
    <xf numFmtId="166" fontId="3" fillId="0" borderId="2" xfId="21" applyNumberFormat="1" applyFont="1" applyBorder="1" applyAlignment="1" applyProtection="1">
      <alignment horizontal="center" vertical="center"/>
      <protection hidden="1"/>
    </xf>
    <xf numFmtId="166" fontId="3" fillId="0" borderId="4" xfId="21" applyNumberFormat="1" applyFont="1" applyBorder="1" applyAlignment="1" applyProtection="1">
      <alignment horizontal="center" vertical="center"/>
      <protection hidden="1"/>
    </xf>
    <xf numFmtId="0" fontId="21" fillId="4" borderId="0" xfId="0" applyFont="1" applyFill="1" applyAlignment="1" applyProtection="1">
      <alignment horizontal="center" vertical="center" wrapText="1"/>
      <protection hidden="1"/>
    </xf>
    <xf numFmtId="0" fontId="20" fillId="3" borderId="0" xfId="0" applyFont="1" applyFill="1" applyAlignment="1" applyProtection="1">
      <alignment horizontal="center" vertical="center"/>
      <protection hidden="1"/>
    </xf>
    <xf numFmtId="0" fontId="2" fillId="14" borderId="0" xfId="0" applyFont="1" applyFill="1" applyAlignment="1" applyProtection="1">
      <alignment horizontal="center" vertical="center" wrapText="1"/>
      <protection locked="0"/>
    </xf>
    <xf numFmtId="0" fontId="2" fillId="18" borderId="0" xfId="0" applyFont="1" applyFill="1" applyAlignment="1" applyProtection="1">
      <alignment horizontal="center"/>
      <protection hidden="1"/>
    </xf>
    <xf numFmtId="0" fontId="3" fillId="0" borderId="2"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cellXfs>
  <cellStyles count="9">
    <cellStyle name="Normal" xfId="0"/>
    <cellStyle name="Percent" xfId="15"/>
    <cellStyle name="Currency" xfId="16"/>
    <cellStyle name="Currency [0]" xfId="17"/>
    <cellStyle name="Comma" xfId="18"/>
    <cellStyle name="Comma [0]" xfId="19"/>
    <cellStyle name="Millares" xfId="20"/>
    <cellStyle name="Moneda" xfId="21"/>
    <cellStyle name="Moneda 2" xfId="22"/>
  </cellStyles>
  <dxfs count="10">
    <dxf>
      <font>
        <b/>
        <i val="0"/>
        <color auto="1"/>
      </font>
      <fill>
        <patternFill>
          <bgColor theme="9" tint="0.7999799847602844"/>
        </patternFill>
      </fill>
      <border/>
    </dxf>
    <dxf>
      <font>
        <color theme="2"/>
      </font>
      <fill>
        <patternFill>
          <bgColor theme="2"/>
        </patternFill>
      </fill>
      <border/>
    </dxf>
    <dxf>
      <font>
        <b/>
        <i val="0"/>
        <color auto="1"/>
      </font>
      <fill>
        <patternFill>
          <bgColor theme="9" tint="0.7999799847602844"/>
        </patternFill>
      </fill>
      <border/>
    </dxf>
    <dxf>
      <font>
        <color rgb="FFFFCC66"/>
      </font>
      <border/>
    </dxf>
    <dxf>
      <font>
        <color theme="5" tint="0.7999799847602844"/>
      </font>
      <border/>
    </dxf>
    <dxf>
      <font>
        <color rgb="FFD5D5FF"/>
      </font>
      <border/>
    </dxf>
    <dxf>
      <font>
        <color theme="2" tint="-0.24993999302387238"/>
      </font>
      <border/>
    </dxf>
    <dxf>
      <font>
        <b/>
        <i val="0"/>
        <color auto="1"/>
      </font>
      <fill>
        <patternFill>
          <bgColor theme="9" tint="0.7999799847602844"/>
        </patternFill>
      </fill>
      <border/>
    </dxf>
    <dxf>
      <font>
        <color theme="2" tint="-0.24993999302387238"/>
      </font>
      <border/>
    </dxf>
    <dxf>
      <font>
        <color theme="2" tint="-0.24993999302387238"/>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svg" /><Relationship Id="rId5"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981075</xdr:colOff>
      <xdr:row>0</xdr:row>
      <xdr:rowOff>95250</xdr:rowOff>
    </xdr:from>
    <xdr:to>
      <xdr:col>6</xdr:col>
      <xdr:colOff>1019175</xdr:colOff>
      <xdr:row>5</xdr:row>
      <xdr:rowOff>266700</xdr:rowOff>
    </xdr:to>
    <xdr:pic>
      <xdr:nvPicPr>
        <xdr:cNvPr id="6" name="Imagen 5"/>
        <xdr:cNvPicPr preferRelativeResize="1">
          <a:picLocks noChangeAspect="1"/>
        </xdr:cNvPicPr>
      </xdr:nvPicPr>
      <xdr:blipFill>
        <a:blip r:embed="rId1"/>
        <a:stretch>
          <a:fillRect/>
        </a:stretch>
      </xdr:blipFill>
      <xdr:spPr>
        <a:xfrm>
          <a:off x="5715000" y="95250"/>
          <a:ext cx="3143250" cy="1933575"/>
        </a:xfrm>
        <a:prstGeom prst="rect">
          <a:avLst/>
        </a:prstGeom>
        <a:ln>
          <a:noFill/>
        </a:ln>
      </xdr:spPr>
    </xdr:pic>
    <xdr:clientData/>
  </xdr:twoCellAnchor>
  <xdr:twoCellAnchor editAs="oneCell">
    <xdr:from>
      <xdr:col>2</xdr:col>
      <xdr:colOff>628650</xdr:colOff>
      <xdr:row>0</xdr:row>
      <xdr:rowOff>0</xdr:rowOff>
    </xdr:from>
    <xdr:to>
      <xdr:col>4</xdr:col>
      <xdr:colOff>390525</xdr:colOff>
      <xdr:row>5</xdr:row>
      <xdr:rowOff>228600</xdr:rowOff>
    </xdr:to>
    <xdr:pic>
      <xdr:nvPicPr>
        <xdr:cNvPr id="9" name="Picture 2" descr="egión I – FCARM"/>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152775" y="0"/>
          <a:ext cx="1971675" cy="1990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mlns:xdr="http://schemas.openxmlformats.org/drawingml/2006/spreadsheetDrawing" editAs="oneCell">
    <xdr:from>
      <xdr:col>1</xdr:col>
      <xdr:colOff>0</xdr:colOff>
      <xdr:row>1</xdr:row>
      <xdr:rowOff>0</xdr:rowOff>
    </xdr:from>
    <xdr:to>
      <xdr:col>1</xdr:col>
      <xdr:colOff>0</xdr:colOff>
      <xdr:row>1</xdr:row>
      <xdr:rowOff>0</xdr:rowOff>
    </xdr:to>
    <xdr:pic>
      <xdr:nvPicPr>
        <xdr:cNvPr id="11" name="Imagen 10" descr="logo cicem">
          <a:extLst xmlns:a="http://schemas.openxmlformats.org/drawingml/2006/main">
            <a:ext uri="{FF2B5EF4-FFF2-40B4-BE49-F238E27FC236}">
              <a16:creationId xmlns:a16="http://schemas.microsoft.com/office/drawing/2014/main" id="{5D1D9398-30F0-432C-89F0-E952DD9CC9C1}"/>
            </a:ext>
          </a:extLst>
        </xdr:cNvPr>
        <xdr:cNvPicPr>
          <a:picLocks xmlns:a="http://schemas.openxmlformats.org/drawingml/2006/main" noChangeAspect="1" noChangeArrowheads="1"/>
        </xdr:cNvPicPr>
      </xdr:nvPicPr>
      <xdr:blipFill>
        <a:blip xmlns:r="http://schemas.openxmlformats.org/officeDocument/2006/relationships" xmlns:a="http://schemas.openxmlformats.org/drawingml/2006/main">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xdr:blipFill>
      <xdr:spPr bwMode="auto">
        <a:xfrm xmlns:a="http://schemas.openxmlformats.org/drawingml/2006/main">
          <a:off x="1104900" y="352425"/>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xdr:spPr>
    </xdr:pic>
    <xdr:clientData/>
  </xdr:twoCellAnchor>
  <xdr:twoCellAnchor xmlns:xdr="http://schemas.openxmlformats.org/drawingml/2006/spreadsheetDrawing" editAs="oneCell">
    <xdr:from>
      <xdr:col>1</xdr:col>
      <xdr:colOff>0</xdr:colOff>
      <xdr:row>1</xdr:row>
      <xdr:rowOff>0</xdr:rowOff>
    </xdr:from>
    <xdr:to>
      <xdr:col>1</xdr:col>
      <xdr:colOff>0</xdr:colOff>
      <xdr:row>1</xdr:row>
      <xdr:rowOff>0</xdr:rowOff>
    </xdr:to>
    <xdr:pic>
      <xdr:nvPicPr>
        <xdr:cNvPr id="12" name="Imagen 11" descr="logo cicem">
          <a:extLst xmlns:a="http://schemas.openxmlformats.org/drawingml/2006/main">
            <a:ext uri="{FF2B5EF4-FFF2-40B4-BE49-F238E27FC236}">
              <a16:creationId xmlns:a16="http://schemas.microsoft.com/office/drawing/2014/main" id="{034FD190-2046-4016-BF6A-05D6059C9F99}"/>
            </a:ext>
          </a:extLst>
        </xdr:cNvPr>
        <xdr:cNvPicPr>
          <a:picLocks xmlns:a="http://schemas.openxmlformats.org/drawingml/2006/main" noChangeAspect="1" noChangeArrowheads="1"/>
        </xdr:cNvPicPr>
      </xdr:nvPicPr>
      <xdr:blipFill>
        <a:blip xmlns:r="http://schemas.openxmlformats.org/officeDocument/2006/relationships" xmlns:a="http://schemas.openxmlformats.org/drawingml/2006/main">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xdr:blipFill>
      <xdr:spPr bwMode="auto">
        <a:xfrm xmlns:a="http://schemas.openxmlformats.org/drawingml/2006/main">
          <a:off x="1104900" y="352425"/>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142875</xdr:colOff>
      <xdr:row>0</xdr:row>
      <xdr:rowOff>66675</xdr:rowOff>
    </xdr:from>
    <xdr:to>
      <xdr:col>1</xdr:col>
      <xdr:colOff>1000125</xdr:colOff>
      <xdr:row>4</xdr:row>
      <xdr:rowOff>333375</xdr:rowOff>
    </xdr:to>
    <xdr:pic>
      <xdr:nvPicPr>
        <xdr:cNvPr id="3" name="Gráfico 2"/>
        <xdr:cNvPicPr preferRelativeResize="1">
          <a:picLocks noChangeAspect="1"/>
        </xdr:cNvPicPr>
      </xdr:nvPicPr>
      <xdr:blipFill>
        <a:blip r:embed="rId3">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4"/>
            </a:ext>
          </a:extLst>
        </a:blip>
        <a:stretch>
          <a:fillRect/>
        </a:stretch>
      </xdr:blipFill>
      <xdr:spPr>
        <a:xfrm>
          <a:off x="142875" y="66675"/>
          <a:ext cx="1962150" cy="1676400"/>
        </a:xfrm>
        <a:prstGeom prst="rect">
          <a:avLst/>
        </a:prstGeom>
        <a:ln>
          <a:noFill/>
        </a:ln>
      </xdr:spPr>
    </xdr:pic>
    <xdr:clientData/>
  </xdr:twoCellAnchor>
  <xdr:twoCellAnchor editAs="oneCell">
    <xdr:from>
      <xdr:col>7</xdr:col>
      <xdr:colOff>323850</xdr:colOff>
      <xdr:row>0</xdr:row>
      <xdr:rowOff>47625</xdr:rowOff>
    </xdr:from>
    <xdr:to>
      <xdr:col>9</xdr:col>
      <xdr:colOff>1019175</xdr:colOff>
      <xdr:row>5</xdr:row>
      <xdr:rowOff>133350</xdr:rowOff>
    </xdr:to>
    <xdr:pic>
      <xdr:nvPicPr>
        <xdr:cNvPr id="13" name="Imagen 12"/>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9267825" y="47625"/>
          <a:ext cx="2905125" cy="1847850"/>
        </a:xfrm>
        <a:prstGeom prst="rect">
          <a:avLst/>
        </a:prstGeom>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699890613556"/>
  </sheetPr>
  <dimension ref="A2:J204"/>
  <sheetViews>
    <sheetView showGridLines="0" tabSelected="1" zoomScale="95" zoomScaleNormal="95" workbookViewId="0" topLeftCell="A10">
      <selection activeCell="F17" sqref="F17"/>
    </sheetView>
  </sheetViews>
  <sheetFormatPr defaultColWidth="0" defaultRowHeight="15" zeroHeight="1"/>
  <cols>
    <col min="1" max="1" width="16.57421875" style="10" customWidth="1"/>
    <col min="2" max="2" width="21.28125" style="10" customWidth="1"/>
    <col min="3" max="5" width="16.57421875" style="10" customWidth="1"/>
    <col min="6" max="6" width="30.00390625" style="10" customWidth="1"/>
    <col min="7" max="9" width="16.57421875" style="10" customWidth="1"/>
    <col min="10" max="10" width="17.00390625" style="10" customWidth="1"/>
    <col min="11" max="16384" width="11.28125" style="10" hidden="1" customWidth="1"/>
  </cols>
  <sheetData>
    <row r="1" ht="27.75" customHeight="1"/>
    <row r="2" ht="27.75" customHeight="1">
      <c r="B2"/>
    </row>
    <row r="3" ht="27.75" customHeight="1"/>
    <row r="4" ht="27.75" customHeight="1"/>
    <row r="5" ht="27.75" customHeight="1"/>
    <row r="6" ht="27.75" customHeight="1"/>
    <row r="7" spans="1:10" ht="18.75" customHeight="1">
      <c r="A7" s="160" t="s">
        <v>331</v>
      </c>
      <c r="B7" s="160"/>
      <c r="C7" s="160"/>
      <c r="D7" s="160"/>
      <c r="E7" s="160"/>
      <c r="F7" s="160"/>
      <c r="G7" s="160"/>
      <c r="H7" s="160"/>
      <c r="I7" s="160"/>
      <c r="J7" s="160"/>
    </row>
    <row r="8" ht="3.75" customHeight="1" hidden="1"/>
    <row r="9" spans="1:10" ht="48.75" customHeight="1">
      <c r="A9" s="161" t="s">
        <v>300</v>
      </c>
      <c r="B9" s="161"/>
      <c r="C9" s="63" t="str">
        <f>VLOOKUP($A$9,'clas tab'!$A$3:$B$12,2,0)</f>
        <v>TAB # 1</v>
      </c>
      <c r="D9" s="159" t="s">
        <v>322</v>
      </c>
      <c r="E9" s="159"/>
      <c r="F9" s="159"/>
      <c r="G9" s="159"/>
      <c r="H9" s="159"/>
      <c r="I9" s="159"/>
      <c r="J9" s="159"/>
    </row>
    <row r="10" spans="1:10" ht="15">
      <c r="A10" s="162" t="str">
        <f>"H  = (√A)*("&amp;B16&amp;")*(FTE)*(FR)"</f>
        <v>H  = (√A)*()*(FTE)*(FR)</v>
      </c>
      <c r="B10" s="162"/>
      <c r="C10" s="162"/>
      <c r="D10" s="162"/>
      <c r="E10" s="162"/>
      <c r="F10" s="162"/>
      <c r="G10" s="162"/>
      <c r="H10" s="162"/>
      <c r="I10" s="162"/>
      <c r="J10" s="162"/>
    </row>
    <row r="11" spans="1:10" ht="15" customHeight="1">
      <c r="A11" s="11" t="s">
        <v>0</v>
      </c>
      <c r="B11" s="12" t="s">
        <v>1</v>
      </c>
      <c r="C11" s="13" t="s">
        <v>5</v>
      </c>
      <c r="D11" s="14"/>
      <c r="E11" s="14"/>
      <c r="F11" s="14"/>
      <c r="G11" s="14"/>
      <c r="H11" s="14"/>
      <c r="I11" s="14"/>
      <c r="J11" s="163" t="s">
        <v>346</v>
      </c>
    </row>
    <row r="12" spans="1:10" ht="15">
      <c r="A12" s="15"/>
      <c r="B12" s="16" t="s">
        <v>2</v>
      </c>
      <c r="C12" s="17" t="s">
        <v>6</v>
      </c>
      <c r="D12" s="18"/>
      <c r="E12" s="18"/>
      <c r="F12" s="18"/>
      <c r="G12" s="18"/>
      <c r="H12" s="18"/>
      <c r="I12" s="108">
        <v>45358</v>
      </c>
      <c r="J12" s="164"/>
    </row>
    <row r="13" spans="1:10" ht="15">
      <c r="A13" s="59"/>
      <c r="B13" s="19">
        <f>850*$J$15</f>
        <v>1213.630983692793</v>
      </c>
      <c r="C13" s="17" t="s">
        <v>310</v>
      </c>
      <c r="D13" s="18"/>
      <c r="E13" s="18"/>
      <c r="F13" s="18"/>
      <c r="G13" s="18"/>
      <c r="H13" s="18"/>
      <c r="I13" s="107" t="s">
        <v>347</v>
      </c>
      <c r="J13" s="157">
        <v>108.57</v>
      </c>
    </row>
    <row r="14" spans="1:10" ht="15">
      <c r="A14" s="15"/>
      <c r="B14" s="16" t="s">
        <v>3</v>
      </c>
      <c r="C14" s="17" t="s">
        <v>7</v>
      </c>
      <c r="D14" s="18"/>
      <c r="E14" s="18"/>
      <c r="F14" s="18"/>
      <c r="G14" s="18"/>
      <c r="H14" s="18"/>
      <c r="I14" s="18"/>
      <c r="J14" s="158"/>
    </row>
    <row r="15" spans="1:10" ht="15">
      <c r="A15" s="20"/>
      <c r="B15" s="21" t="s">
        <v>4</v>
      </c>
      <c r="C15" s="22" t="s">
        <v>8</v>
      </c>
      <c r="J15" s="74">
        <f>J13/76.04</f>
        <v>1.4278011572856388</v>
      </c>
    </row>
    <row r="16" spans="1:10" ht="15">
      <c r="A16" s="143" t="s">
        <v>9</v>
      </c>
      <c r="B16" s="143"/>
      <c r="C16" s="143"/>
      <c r="D16" s="143"/>
      <c r="E16" s="143"/>
      <c r="F16" s="143"/>
      <c r="G16" s="143"/>
      <c r="H16" s="143"/>
      <c r="I16" s="143"/>
      <c r="J16" s="143"/>
    </row>
    <row r="17" spans="1:10" ht="15.75">
      <c r="A17" s="24" t="s">
        <v>10</v>
      </c>
      <c r="B17" s="24"/>
      <c r="C17" s="25"/>
      <c r="D17" s="26"/>
      <c r="E17" s="95">
        <v>800</v>
      </c>
      <c r="F17" s="27" t="s">
        <v>11</v>
      </c>
      <c r="G17" s="144" t="s">
        <v>12</v>
      </c>
      <c r="H17" s="144"/>
      <c r="I17" s="144"/>
      <c r="J17" s="144"/>
    </row>
    <row r="18" spans="1:10" ht="15">
      <c r="A18" s="145" t="s">
        <v>13</v>
      </c>
      <c r="B18" s="145"/>
      <c r="C18" s="145"/>
      <c r="D18" s="145"/>
      <c r="E18" s="145"/>
      <c r="F18" s="145"/>
      <c r="G18" s="144"/>
      <c r="H18" s="144"/>
      <c r="I18" s="144"/>
      <c r="J18" s="144"/>
    </row>
    <row r="19" spans="1:10" s="22" customFormat="1" ht="45" customHeight="1">
      <c r="A19" s="146" t="s">
        <v>14</v>
      </c>
      <c r="B19" s="146"/>
      <c r="C19" s="29" t="str">
        <f>LEFT(D19,3)</f>
        <v>E58</v>
      </c>
      <c r="D19" s="148" t="s">
        <v>348</v>
      </c>
      <c r="E19" s="149"/>
      <c r="F19" s="150"/>
      <c r="G19" s="141" t="s">
        <v>58</v>
      </c>
      <c r="H19" s="154" t="s">
        <v>59</v>
      </c>
      <c r="I19" s="155" t="s">
        <v>60</v>
      </c>
      <c r="J19" s="156" t="s">
        <v>61</v>
      </c>
    </row>
    <row r="20" spans="1:10" s="22" customFormat="1" ht="15.75">
      <c r="A20" s="147" t="s">
        <v>15</v>
      </c>
      <c r="B20" s="147"/>
      <c r="C20" s="96" t="s">
        <v>56</v>
      </c>
      <c r="D20" s="151"/>
      <c r="E20" s="152"/>
      <c r="F20" s="153"/>
      <c r="G20" s="141"/>
      <c r="H20" s="154"/>
      <c r="I20" s="155"/>
      <c r="J20" s="156"/>
    </row>
    <row r="21" spans="1:10" s="22" customFormat="1" ht="30">
      <c r="A21" s="30"/>
      <c r="B21" s="30"/>
      <c r="C21" s="30"/>
      <c r="D21" s="30"/>
      <c r="E21" s="31" t="s">
        <v>66</v>
      </c>
      <c r="F21" s="32" t="s">
        <v>65</v>
      </c>
      <c r="G21" s="89">
        <f>0.25/0.9</f>
        <v>0.2777777777777778</v>
      </c>
      <c r="H21" s="89">
        <f>0.3/0.9</f>
        <v>0.3333333333333333</v>
      </c>
      <c r="I21" s="89">
        <f>0.4/0.9</f>
        <v>0.4444444444444445</v>
      </c>
      <c r="J21" s="89">
        <f>0.18/0.9</f>
        <v>0.19999999999999998</v>
      </c>
    </row>
    <row r="22" spans="1:10" s="22" customFormat="1" ht="15">
      <c r="A22" s="28" t="s">
        <v>62</v>
      </c>
      <c r="B22" s="137" t="s">
        <v>63</v>
      </c>
      <c r="C22" s="137"/>
      <c r="D22" s="137"/>
      <c r="E22" s="93">
        <f>SQRT($E$17)*$B$13*(IF($F$22&lt;&gt;"no existe",$F$22,1))</f>
        <v>34326.66793709097</v>
      </c>
      <c r="F22" s="28" t="str">
        <f>VLOOKUP((C19&amp;C20),datos!$H$3:$I$260,2,0)</f>
        <v>no existe</v>
      </c>
      <c r="G22" s="100">
        <f>IF(C20="Bajo",($E$22*G$21),0)</f>
        <v>0</v>
      </c>
      <c r="H22" s="100">
        <f>IF(C20="Medio",($E22*H$21),0)</f>
        <v>11442.22264569699</v>
      </c>
      <c r="I22" s="100">
        <f>IF(C20="Alto",($E22*I$21),0)</f>
        <v>0</v>
      </c>
      <c r="J22" s="100">
        <f aca="true" t="shared" si="0" ref="J22:J28">$E22*J$21</f>
        <v>6865.333587418193</v>
      </c>
    </row>
    <row r="23" spans="1:10" s="22" customFormat="1" ht="15">
      <c r="A23" s="33" t="s">
        <v>64</v>
      </c>
      <c r="B23" s="137"/>
      <c r="C23" s="137"/>
      <c r="D23" s="137"/>
      <c r="E23" s="94">
        <f>$E22/$E$17</f>
        <v>42.90833492136371</v>
      </c>
      <c r="F23" s="142" t="s">
        <v>345</v>
      </c>
      <c r="G23" s="100">
        <f>G22/$E$17</f>
        <v>0</v>
      </c>
      <c r="H23" s="100">
        <f>H22/$E$17</f>
        <v>14.302778307121237</v>
      </c>
      <c r="I23" s="100">
        <f>I22/$E$17</f>
        <v>0</v>
      </c>
      <c r="J23" s="100">
        <f>J22/$E$17</f>
        <v>8.581666984272742</v>
      </c>
    </row>
    <row r="24" spans="1:10" s="22" customFormat="1" ht="15">
      <c r="A24" s="28" t="s">
        <v>62</v>
      </c>
      <c r="B24" s="138" t="s">
        <v>288</v>
      </c>
      <c r="C24" s="138"/>
      <c r="D24" s="138"/>
      <c r="E24" s="93">
        <f>E22*0.9</f>
        <v>30894.001143381873</v>
      </c>
      <c r="F24" s="142"/>
      <c r="G24" s="101"/>
      <c r="H24" s="101">
        <f>IF($H$22=0,0,($E24*H$21))</f>
        <v>10298.00038112729</v>
      </c>
      <c r="I24" s="101">
        <f>IF($I$22=0,0,($E24*I$21))</f>
        <v>0</v>
      </c>
      <c r="J24" s="101">
        <f t="shared" si="0"/>
        <v>6178.800228676374</v>
      </c>
    </row>
    <row r="25" spans="1:10" s="22" customFormat="1" ht="15">
      <c r="A25" s="33" t="s">
        <v>64</v>
      </c>
      <c r="B25" s="138"/>
      <c r="C25" s="138"/>
      <c r="D25" s="138"/>
      <c r="E25" s="94">
        <f>$E24/$E$17</f>
        <v>38.61750142922734</v>
      </c>
      <c r="F25" s="142"/>
      <c r="G25" s="101"/>
      <c r="H25" s="101">
        <f>H24/$E$17</f>
        <v>12.872500476409114</v>
      </c>
      <c r="I25" s="101">
        <f>I24/$E$17</f>
        <v>0</v>
      </c>
      <c r="J25" s="101">
        <f>J24/$E$17</f>
        <v>7.723500285845468</v>
      </c>
    </row>
    <row r="26" spans="1:10" s="22" customFormat="1" ht="15">
      <c r="A26" s="28" t="s">
        <v>62</v>
      </c>
      <c r="B26" s="139" t="s">
        <v>289</v>
      </c>
      <c r="C26" s="139"/>
      <c r="D26" s="139"/>
      <c r="E26" s="93">
        <f>E22*0.9</f>
        <v>30894.001143381873</v>
      </c>
      <c r="F26" s="142"/>
      <c r="G26" s="102"/>
      <c r="H26" s="102">
        <f>IF(H22=0,0,($E26*H$21))</f>
        <v>10298.00038112729</v>
      </c>
      <c r="I26" s="102">
        <f>IF(I22=0,0,($E26*I$21))</f>
        <v>0</v>
      </c>
      <c r="J26" s="102">
        <f t="shared" si="0"/>
        <v>6178.800228676374</v>
      </c>
    </row>
    <row r="27" spans="1:10" s="22" customFormat="1" ht="15">
      <c r="A27" s="33" t="s">
        <v>64</v>
      </c>
      <c r="B27" s="139"/>
      <c r="C27" s="139"/>
      <c r="D27" s="139"/>
      <c r="E27" s="94">
        <f>$E26/$E$17</f>
        <v>38.61750142922734</v>
      </c>
      <c r="F27" s="142"/>
      <c r="G27" s="102"/>
      <c r="H27" s="102">
        <f>H26/$E$17</f>
        <v>12.872500476409114</v>
      </c>
      <c r="I27" s="102">
        <f>I26/$E$17</f>
        <v>0</v>
      </c>
      <c r="J27" s="102">
        <f>J26/$E$17</f>
        <v>7.723500285845468</v>
      </c>
    </row>
    <row r="28" spans="1:10" s="22" customFormat="1" ht="15">
      <c r="A28" s="28" t="s">
        <v>62</v>
      </c>
      <c r="B28" s="140" t="s">
        <v>290</v>
      </c>
      <c r="C28" s="140"/>
      <c r="D28" s="140"/>
      <c r="E28" s="93">
        <f>E22*0.9</f>
        <v>30894.001143381873</v>
      </c>
      <c r="F28" s="142"/>
      <c r="G28" s="103"/>
      <c r="H28" s="103">
        <f>IF(H22=0,0,($E28*H$21))</f>
        <v>10298.00038112729</v>
      </c>
      <c r="I28" s="103">
        <f>IF(I22=0,0,($E28*I$21))</f>
        <v>0</v>
      </c>
      <c r="J28" s="103">
        <f t="shared" si="0"/>
        <v>6178.800228676374</v>
      </c>
    </row>
    <row r="29" spans="1:10" s="22" customFormat="1" ht="15">
      <c r="A29" s="33" t="s">
        <v>64</v>
      </c>
      <c r="B29" s="140"/>
      <c r="C29" s="140"/>
      <c r="D29" s="140"/>
      <c r="E29" s="94">
        <f>$E28/$E$17</f>
        <v>38.61750142922734</v>
      </c>
      <c r="F29" s="142"/>
      <c r="G29" s="103"/>
      <c r="H29" s="103">
        <f>H28/$E$17</f>
        <v>12.872500476409114</v>
      </c>
      <c r="I29" s="103">
        <f>I28/$E$17</f>
        <v>0</v>
      </c>
      <c r="J29" s="103">
        <f>J28/$E$17</f>
        <v>7.723500285845468</v>
      </c>
    </row>
    <row r="30" spans="1:10" s="35" customFormat="1" ht="15.75">
      <c r="A30" s="129" t="s">
        <v>72</v>
      </c>
      <c r="B30" s="129"/>
      <c r="C30" s="129"/>
      <c r="D30" s="129"/>
      <c r="E30" s="129"/>
      <c r="F30" s="34"/>
      <c r="G30" s="104">
        <f>G22</f>
        <v>0</v>
      </c>
      <c r="H30" s="104">
        <f>H22+H24+H26+H28</f>
        <v>42336.22378907886</v>
      </c>
      <c r="I30" s="104">
        <f>I22+I24+I26+I28</f>
        <v>0</v>
      </c>
      <c r="J30" s="104">
        <f>J22+J24+J26+J28</f>
        <v>25401.734273447313</v>
      </c>
    </row>
    <row r="31" spans="1:10" ht="15.75">
      <c r="A31" s="130" t="s">
        <v>151</v>
      </c>
      <c r="B31" s="130"/>
      <c r="C31" s="130"/>
      <c r="D31" s="130"/>
      <c r="E31" s="130"/>
      <c r="F31" s="130"/>
      <c r="G31" s="130"/>
      <c r="H31" s="130"/>
      <c r="I31" s="130"/>
      <c r="J31" s="130"/>
    </row>
    <row r="32" spans="1:10" ht="15.75">
      <c r="A32" s="77" t="s">
        <v>312</v>
      </c>
      <c r="B32" s="64"/>
      <c r="C32" s="64"/>
      <c r="D32" s="64"/>
      <c r="E32" s="64"/>
      <c r="F32" s="64"/>
      <c r="G32" s="64"/>
      <c r="H32" s="64"/>
      <c r="I32" s="64"/>
      <c r="J32" s="64"/>
    </row>
    <row r="33" spans="1:10" ht="15.75">
      <c r="A33" s="64"/>
      <c r="B33" s="64" t="s">
        <v>313</v>
      </c>
      <c r="C33" s="135" t="s">
        <v>315</v>
      </c>
      <c r="D33" s="135"/>
      <c r="E33" s="135"/>
      <c r="F33" s="135"/>
      <c r="G33" s="64"/>
      <c r="H33" s="64"/>
      <c r="I33" s="64"/>
      <c r="J33" s="64"/>
    </row>
    <row r="34" spans="1:10" ht="15.75">
      <c r="A34" s="64" t="s">
        <v>63</v>
      </c>
      <c r="B34" s="64" t="s">
        <v>314</v>
      </c>
      <c r="C34" s="136">
        <f>IF(G34&gt;4000,J13*41.5743,MAX(G34:H34))</f>
        <v>1692.6063</v>
      </c>
      <c r="D34" s="136"/>
      <c r="E34" s="136"/>
      <c r="F34" s="136"/>
      <c r="G34" s="98">
        <f>IF(MAX($G$22:$I$22)&lt;150000.01&gt;399999.99,(MAX($G$22:$I$22))*0.1)</f>
        <v>1144.222264569699</v>
      </c>
      <c r="H34" s="99">
        <f>IF(MAX($G$22:$I$22)&gt;40000,$J$13*41.57,$J$13*15.59)</f>
        <v>1692.6063</v>
      </c>
      <c r="I34" s="64"/>
      <c r="J34" s="64"/>
    </row>
    <row r="35" spans="1:10" ht="15.75">
      <c r="A35" s="64" t="s">
        <v>288</v>
      </c>
      <c r="B35" s="64" t="s">
        <v>314</v>
      </c>
      <c r="C35" s="136">
        <f>+C34*0.9</f>
        <v>1523.34567</v>
      </c>
      <c r="D35" s="136"/>
      <c r="E35" s="136"/>
      <c r="F35" s="136"/>
      <c r="G35" s="64"/>
      <c r="H35" s="64"/>
      <c r="I35" s="64"/>
      <c r="J35" s="64"/>
    </row>
    <row r="36" spans="1:10" ht="15.75">
      <c r="A36" s="64" t="s">
        <v>290</v>
      </c>
      <c r="B36" s="64" t="s">
        <v>314</v>
      </c>
      <c r="C36" s="136">
        <f>+C34*0.9</f>
        <v>1523.34567</v>
      </c>
      <c r="D36" s="136"/>
      <c r="E36" s="136"/>
      <c r="F36" s="136"/>
      <c r="G36" s="64"/>
      <c r="H36" s="64"/>
      <c r="I36" s="64"/>
      <c r="J36" s="64"/>
    </row>
    <row r="37" spans="1:10" ht="15.75">
      <c r="A37" s="64" t="s">
        <v>289</v>
      </c>
      <c r="B37" s="64" t="s">
        <v>314</v>
      </c>
      <c r="C37" s="136">
        <f>+C34*0.9</f>
        <v>1523.34567</v>
      </c>
      <c r="D37" s="136"/>
      <c r="E37" s="136"/>
      <c r="F37" s="136"/>
      <c r="G37" s="64"/>
      <c r="H37" s="64"/>
      <c r="I37" s="64"/>
      <c r="J37" s="64"/>
    </row>
    <row r="38" spans="1:10" ht="15.75">
      <c r="A38" s="64"/>
      <c r="B38" s="64"/>
      <c r="C38" s="90"/>
      <c r="D38" s="90"/>
      <c r="E38" s="90"/>
      <c r="F38" s="90"/>
      <c r="G38" s="64"/>
      <c r="H38" s="64"/>
      <c r="I38" s="64"/>
      <c r="J38" s="64"/>
    </row>
    <row r="39" spans="1:10" ht="15.75">
      <c r="A39" s="77" t="s">
        <v>317</v>
      </c>
      <c r="B39" s="64"/>
      <c r="C39" s="90"/>
      <c r="D39" s="90"/>
      <c r="E39" s="90"/>
      <c r="F39" s="90"/>
      <c r="G39" s="64"/>
      <c r="H39" s="64"/>
      <c r="I39" s="64"/>
      <c r="J39" s="64"/>
    </row>
    <row r="40" spans="1:10" ht="15.75">
      <c r="A40" s="78"/>
      <c r="B40" s="81"/>
      <c r="C40" s="82"/>
      <c r="D40" s="82"/>
      <c r="E40" s="82"/>
      <c r="F40" s="83"/>
      <c r="G40" s="78" t="s">
        <v>55</v>
      </c>
      <c r="H40" s="78" t="s">
        <v>56</v>
      </c>
      <c r="I40" s="78" t="s">
        <v>57</v>
      </c>
      <c r="J40" s="78"/>
    </row>
    <row r="41" spans="1:10" ht="15.75">
      <c r="A41" s="79" t="s">
        <v>293</v>
      </c>
      <c r="B41" s="132" t="s">
        <v>316</v>
      </c>
      <c r="C41" s="133"/>
      <c r="D41" s="133"/>
      <c r="E41" s="133"/>
      <c r="F41" s="134"/>
      <c r="G41" s="87">
        <f>G$23*0.1</f>
        <v>0</v>
      </c>
      <c r="H41" s="87">
        <f>H$23*0.2</f>
        <v>2.8605556614242476</v>
      </c>
      <c r="I41" s="87">
        <f>I$23*0.3</f>
        <v>0</v>
      </c>
      <c r="J41" s="87"/>
    </row>
    <row r="42" spans="1:10" ht="15.75">
      <c r="A42" s="80" t="s">
        <v>62</v>
      </c>
      <c r="B42" s="84"/>
      <c r="C42" s="85"/>
      <c r="D42" s="85"/>
      <c r="E42" s="85"/>
      <c r="F42" s="86"/>
      <c r="G42" s="87">
        <f>G41*$E$17</f>
        <v>0</v>
      </c>
      <c r="H42" s="87">
        <f>H41*$E$17</f>
        <v>2288.444529139398</v>
      </c>
      <c r="I42" s="87">
        <f>+I41*E$17</f>
        <v>0</v>
      </c>
      <c r="J42" s="87"/>
    </row>
    <row r="43" spans="1:10" ht="15.75">
      <c r="A43" s="77" t="s">
        <v>318</v>
      </c>
      <c r="B43" s="64"/>
      <c r="C43" s="90"/>
      <c r="D43" s="90"/>
      <c r="E43" s="90"/>
      <c r="F43" s="90"/>
      <c r="G43" s="64"/>
      <c r="H43" s="64"/>
      <c r="I43" s="64"/>
      <c r="J43" s="64"/>
    </row>
    <row r="44" spans="1:10" ht="15.75">
      <c r="A44" s="78"/>
      <c r="B44" s="81"/>
      <c r="C44" s="82"/>
      <c r="D44" s="82"/>
      <c r="E44" s="82"/>
      <c r="F44" s="83"/>
      <c r="G44" s="78" t="s">
        <v>55</v>
      </c>
      <c r="H44" s="78" t="s">
        <v>56</v>
      </c>
      <c r="I44" s="78" t="s">
        <v>57</v>
      </c>
      <c r="J44" s="78"/>
    </row>
    <row r="45" spans="1:10" ht="15.75">
      <c r="A45" s="79" t="s">
        <v>293</v>
      </c>
      <c r="B45" s="132" t="s">
        <v>316</v>
      </c>
      <c r="C45" s="133"/>
      <c r="D45" s="133"/>
      <c r="E45" s="133"/>
      <c r="F45" s="134"/>
      <c r="G45" s="87">
        <f>G$23*0.3</f>
        <v>0</v>
      </c>
      <c r="H45" s="87">
        <f>H$23*0.9</f>
        <v>12.872500476409114</v>
      </c>
      <c r="I45" s="87">
        <f>I$23*1.1</f>
        <v>0</v>
      </c>
      <c r="J45" s="87"/>
    </row>
    <row r="46" spans="1:10" ht="15.75">
      <c r="A46" s="80" t="s">
        <v>62</v>
      </c>
      <c r="B46" s="84"/>
      <c r="C46" s="85"/>
      <c r="D46" s="85"/>
      <c r="E46" s="85"/>
      <c r="F46" s="86"/>
      <c r="G46" s="87">
        <f>G45*$E$17</f>
        <v>0</v>
      </c>
      <c r="H46" s="87">
        <f>H$45*$E$17</f>
        <v>10298.00038112729</v>
      </c>
      <c r="I46" s="87">
        <f>+I45*E$17</f>
        <v>0</v>
      </c>
      <c r="J46" s="87"/>
    </row>
    <row r="47" spans="1:10" ht="15.75">
      <c r="A47" s="64"/>
      <c r="B47" s="64"/>
      <c r="C47" s="90"/>
      <c r="D47" s="90"/>
      <c r="E47" s="90"/>
      <c r="F47" s="90"/>
      <c r="G47" s="64"/>
      <c r="H47" s="64"/>
      <c r="I47" s="64"/>
      <c r="J47" s="64"/>
    </row>
    <row r="48" spans="1:10" ht="15.75">
      <c r="A48" s="77" t="s">
        <v>320</v>
      </c>
      <c r="B48" s="64"/>
      <c r="C48" s="64"/>
      <c r="D48" s="64"/>
      <c r="E48" s="64"/>
      <c r="F48" s="64"/>
      <c r="G48" s="64"/>
      <c r="H48" s="64"/>
      <c r="I48" s="64"/>
      <c r="J48" s="64"/>
    </row>
    <row r="49" spans="1:10" ht="6.75" customHeight="1">
      <c r="A49" s="64"/>
      <c r="B49" s="64"/>
      <c r="C49" s="64"/>
      <c r="D49" s="64"/>
      <c r="E49" s="64"/>
      <c r="F49" s="64"/>
      <c r="G49" s="64"/>
      <c r="H49" s="64"/>
      <c r="I49" s="64"/>
      <c r="J49" s="64"/>
    </row>
    <row r="50" spans="1:10" ht="15.75">
      <c r="A50" s="78"/>
      <c r="B50" s="81"/>
      <c r="C50" s="82"/>
      <c r="D50" s="82"/>
      <c r="E50" s="82"/>
      <c r="F50" s="83"/>
      <c r="G50" s="78" t="s">
        <v>55</v>
      </c>
      <c r="H50" s="78" t="s">
        <v>56</v>
      </c>
      <c r="I50" s="78" t="s">
        <v>57</v>
      </c>
      <c r="J50" s="78"/>
    </row>
    <row r="51" spans="1:10" ht="15.75">
      <c r="A51" s="79" t="s">
        <v>293</v>
      </c>
      <c r="B51" s="132" t="s">
        <v>311</v>
      </c>
      <c r="C51" s="133"/>
      <c r="D51" s="133"/>
      <c r="E51" s="133"/>
      <c r="F51" s="134"/>
      <c r="G51" s="87">
        <f>G$23*0.1</f>
        <v>0</v>
      </c>
      <c r="H51" s="87">
        <f>H$23*0.2</f>
        <v>2.8605556614242476</v>
      </c>
      <c r="I51" s="87">
        <f>I$23*0.3</f>
        <v>0</v>
      </c>
      <c r="J51" s="87"/>
    </row>
    <row r="52" spans="1:10" ht="15.75">
      <c r="A52" s="80" t="s">
        <v>62</v>
      </c>
      <c r="B52" s="84"/>
      <c r="C52" s="85"/>
      <c r="D52" s="85"/>
      <c r="E52" s="85"/>
      <c r="F52" s="86"/>
      <c r="G52" s="87">
        <f>G$51*$E$17</f>
        <v>0</v>
      </c>
      <c r="H52" s="87">
        <f>H$51*$E$17</f>
        <v>2288.444529139398</v>
      </c>
      <c r="I52" s="87">
        <f>+I51*E$17</f>
        <v>0</v>
      </c>
      <c r="J52" s="87"/>
    </row>
    <row r="53" spans="1:10" ht="15.75">
      <c r="A53" s="77" t="s">
        <v>321</v>
      </c>
      <c r="B53" s="64"/>
      <c r="C53" s="64"/>
      <c r="D53" s="64"/>
      <c r="E53" s="64"/>
      <c r="F53" s="64"/>
      <c r="G53" s="64"/>
      <c r="H53" s="64"/>
      <c r="I53" s="64"/>
      <c r="J53" s="64"/>
    </row>
    <row r="54" spans="1:10" ht="6.75" customHeight="1">
      <c r="A54" s="64"/>
      <c r="B54" s="64"/>
      <c r="C54" s="64"/>
      <c r="D54" s="64"/>
      <c r="E54" s="64"/>
      <c r="F54" s="64"/>
      <c r="G54" s="64"/>
      <c r="H54" s="64"/>
      <c r="I54" s="64"/>
      <c r="J54" s="64"/>
    </row>
    <row r="55" spans="1:10" ht="15.75">
      <c r="A55" s="78"/>
      <c r="B55" s="81"/>
      <c r="C55" s="82"/>
      <c r="D55" s="82"/>
      <c r="E55" s="82"/>
      <c r="F55" s="83"/>
      <c r="G55" s="78" t="s">
        <v>55</v>
      </c>
      <c r="H55" s="78" t="s">
        <v>56</v>
      </c>
      <c r="I55" s="78" t="s">
        <v>57</v>
      </c>
      <c r="J55" s="78"/>
    </row>
    <row r="56" spans="1:10" ht="15.75">
      <c r="A56" s="79" t="s">
        <v>293</v>
      </c>
      <c r="B56" s="132" t="s">
        <v>311</v>
      </c>
      <c r="C56" s="133"/>
      <c r="D56" s="133"/>
      <c r="E56" s="133"/>
      <c r="F56" s="134"/>
      <c r="G56" s="87">
        <f>G$23*0.3</f>
        <v>0</v>
      </c>
      <c r="H56" s="87">
        <f>H$23*0.4</f>
        <v>5.721111322848495</v>
      </c>
      <c r="I56" s="87">
        <f>I$23*0.5</f>
        <v>0</v>
      </c>
      <c r="J56" s="87"/>
    </row>
    <row r="57" spans="1:10" ht="15.75">
      <c r="A57" s="80" t="s">
        <v>62</v>
      </c>
      <c r="B57" s="84"/>
      <c r="C57" s="85"/>
      <c r="D57" s="85"/>
      <c r="E57" s="85"/>
      <c r="F57" s="86"/>
      <c r="G57" s="87">
        <f>G$56*$E$17</f>
        <v>0</v>
      </c>
      <c r="H57" s="87">
        <f>H$56*$E$17</f>
        <v>4576.889058278796</v>
      </c>
      <c r="I57" s="87">
        <f>+I56*E$17</f>
        <v>0</v>
      </c>
      <c r="J57" s="87"/>
    </row>
    <row r="58" spans="1:10" ht="15.75">
      <c r="A58" s="91"/>
      <c r="B58" s="64"/>
      <c r="C58" s="64"/>
      <c r="D58" s="64"/>
      <c r="E58" s="64"/>
      <c r="F58" s="64"/>
      <c r="G58" s="92"/>
      <c r="H58" s="92"/>
      <c r="I58" s="92"/>
      <c r="J58" s="92"/>
    </row>
    <row r="59" spans="1:10" ht="15.75">
      <c r="A59" s="77" t="s">
        <v>319</v>
      </c>
      <c r="B59" s="64"/>
      <c r="C59" s="64"/>
      <c r="D59" s="64"/>
      <c r="E59" s="64"/>
      <c r="F59" s="64"/>
      <c r="G59" s="92"/>
      <c r="H59" s="92"/>
      <c r="I59" s="92"/>
      <c r="J59" s="92"/>
    </row>
    <row r="60" spans="1:10" ht="15.75">
      <c r="A60" s="78"/>
      <c r="B60" s="81"/>
      <c r="C60" s="82"/>
      <c r="D60" s="82"/>
      <c r="E60" s="82"/>
      <c r="F60" s="83"/>
      <c r="G60" s="78" t="s">
        <v>55</v>
      </c>
      <c r="H60" s="78" t="s">
        <v>56</v>
      </c>
      <c r="I60" s="78" t="s">
        <v>57</v>
      </c>
      <c r="J60" s="78"/>
    </row>
    <row r="61" spans="1:10" ht="15.75">
      <c r="A61" s="79" t="s">
        <v>293</v>
      </c>
      <c r="B61" s="132" t="s">
        <v>311</v>
      </c>
      <c r="C61" s="133"/>
      <c r="D61" s="133"/>
      <c r="E61" s="133"/>
      <c r="F61" s="134"/>
      <c r="G61" s="87">
        <f>G$23*0.1</f>
        <v>0</v>
      </c>
      <c r="H61" s="87">
        <f>H$23*0.15</f>
        <v>2.1454167460681854</v>
      </c>
      <c r="I61" s="87">
        <f>I$23*0.2</f>
        <v>0</v>
      </c>
      <c r="J61" s="87"/>
    </row>
    <row r="62" spans="1:10" ht="15.75">
      <c r="A62" s="80" t="s">
        <v>62</v>
      </c>
      <c r="B62" s="84"/>
      <c r="C62" s="85"/>
      <c r="D62" s="85"/>
      <c r="E62" s="85"/>
      <c r="F62" s="86"/>
      <c r="G62" s="87">
        <f>G$61*$E$17</f>
        <v>0</v>
      </c>
      <c r="H62" s="87">
        <f>H$61*$E$17</f>
        <v>1716.3333968545483</v>
      </c>
      <c r="I62" s="87">
        <f>+I61*E$17</f>
        <v>0</v>
      </c>
      <c r="J62" s="87"/>
    </row>
    <row r="63" spans="1:10" ht="15.75">
      <c r="A63" s="91"/>
      <c r="B63" s="64"/>
      <c r="C63" s="64"/>
      <c r="D63" s="64"/>
      <c r="E63" s="64"/>
      <c r="F63" s="64"/>
      <c r="G63" s="92"/>
      <c r="H63" s="92"/>
      <c r="I63" s="92"/>
      <c r="J63" s="92"/>
    </row>
    <row r="64" spans="1:10" ht="15.75">
      <c r="A64" s="91"/>
      <c r="B64" s="64"/>
      <c r="C64" s="64"/>
      <c r="D64" s="64"/>
      <c r="E64" s="64"/>
      <c r="F64" s="64"/>
      <c r="G64" s="92"/>
      <c r="H64" s="92"/>
      <c r="I64" s="92"/>
      <c r="J64" s="92"/>
    </row>
    <row r="65" spans="1:10" ht="15.75">
      <c r="A65" s="64"/>
      <c r="B65" s="64"/>
      <c r="C65" s="64"/>
      <c r="D65" s="64"/>
      <c r="E65" s="64"/>
      <c r="F65" s="64"/>
      <c r="G65" s="64"/>
      <c r="H65" s="64"/>
      <c r="I65" s="64"/>
      <c r="J65" s="64"/>
    </row>
    <row r="66" spans="1:10" ht="15">
      <c r="A66" s="124" t="s">
        <v>73</v>
      </c>
      <c r="B66" s="124"/>
      <c r="C66" s="124"/>
      <c r="D66" s="124"/>
      <c r="E66" s="124"/>
      <c r="F66" s="124"/>
      <c r="G66" s="124"/>
      <c r="H66" s="124"/>
      <c r="I66" s="124"/>
      <c r="J66" s="124"/>
    </row>
    <row r="67" spans="1:10" ht="15">
      <c r="A67" s="131" t="s">
        <v>74</v>
      </c>
      <c r="B67" s="131"/>
      <c r="C67" s="131"/>
      <c r="D67" s="131"/>
      <c r="E67" s="131"/>
      <c r="F67" s="131"/>
      <c r="G67" s="131"/>
      <c r="H67" s="131"/>
      <c r="I67" s="131"/>
      <c r="J67" s="131"/>
    </row>
    <row r="68" spans="1:10" ht="15">
      <c r="A68" s="127" t="s">
        <v>75</v>
      </c>
      <c r="B68" s="127"/>
      <c r="C68" s="127"/>
      <c r="D68" s="127"/>
      <c r="E68" s="127"/>
      <c r="F68" s="127"/>
      <c r="G68" s="127"/>
      <c r="H68" s="128" t="s">
        <v>76</v>
      </c>
      <c r="I68" s="128"/>
      <c r="J68" s="128"/>
    </row>
    <row r="69" spans="1:10" ht="15">
      <c r="A69" s="127"/>
      <c r="B69" s="127"/>
      <c r="C69" s="127"/>
      <c r="D69" s="127"/>
      <c r="E69" s="127"/>
      <c r="F69" s="127"/>
      <c r="G69" s="127"/>
      <c r="H69" s="23" t="s">
        <v>55</v>
      </c>
      <c r="I69" s="36" t="s">
        <v>56</v>
      </c>
      <c r="J69" s="37" t="s">
        <v>57</v>
      </c>
    </row>
    <row r="70" spans="1:10" ht="15">
      <c r="A70" s="38" t="s">
        <v>77</v>
      </c>
      <c r="B70" s="17"/>
      <c r="C70" s="17"/>
      <c r="D70" s="17"/>
      <c r="E70" s="17"/>
      <c r="F70" s="17"/>
      <c r="G70" s="39"/>
      <c r="H70" s="40" t="s">
        <v>78</v>
      </c>
      <c r="I70" s="40" t="s">
        <v>79</v>
      </c>
      <c r="J70" s="40" t="s">
        <v>80</v>
      </c>
    </row>
    <row r="71" spans="1:10" ht="15">
      <c r="A71" s="41" t="s">
        <v>81</v>
      </c>
      <c r="B71" s="42"/>
      <c r="C71" s="42"/>
      <c r="D71" s="42"/>
      <c r="E71" s="42"/>
      <c r="F71" s="42"/>
      <c r="G71" s="43"/>
      <c r="H71" s="44" t="s">
        <v>82</v>
      </c>
      <c r="I71" s="44" t="s">
        <v>83</v>
      </c>
      <c r="J71" s="44" t="s">
        <v>84</v>
      </c>
    </row>
    <row r="72" spans="1:10" s="22" customFormat="1" ht="15">
      <c r="A72" s="38" t="s">
        <v>85</v>
      </c>
      <c r="B72" s="17"/>
      <c r="C72" s="17"/>
      <c r="D72" s="17"/>
      <c r="E72" s="17"/>
      <c r="F72" s="17"/>
      <c r="G72" s="39"/>
      <c r="H72" s="40" t="s">
        <v>86</v>
      </c>
      <c r="I72" s="40" t="s">
        <v>87</v>
      </c>
      <c r="J72" s="40" t="s">
        <v>88</v>
      </c>
    </row>
    <row r="73" spans="1:10" s="22" customFormat="1" ht="15">
      <c r="A73" s="41" t="s">
        <v>89</v>
      </c>
      <c r="B73" s="42"/>
      <c r="C73" s="42"/>
      <c r="D73" s="42"/>
      <c r="E73" s="42"/>
      <c r="F73" s="42"/>
      <c r="G73" s="43"/>
      <c r="H73" s="44" t="s">
        <v>90</v>
      </c>
      <c r="I73" s="44" t="s">
        <v>91</v>
      </c>
      <c r="J73" s="44" t="s">
        <v>88</v>
      </c>
    </row>
    <row r="74" spans="1:10" s="22" customFormat="1" ht="15">
      <c r="A74" s="38" t="s">
        <v>92</v>
      </c>
      <c r="B74" s="17"/>
      <c r="C74" s="17"/>
      <c r="D74" s="17"/>
      <c r="E74" s="17"/>
      <c r="F74" s="17"/>
      <c r="G74" s="39"/>
      <c r="H74" s="40" t="s">
        <v>93</v>
      </c>
      <c r="I74" s="40" t="s">
        <v>94</v>
      </c>
      <c r="J74" s="40" t="s">
        <v>95</v>
      </c>
    </row>
    <row r="75" spans="1:10" ht="15">
      <c r="A75" s="41" t="s">
        <v>96</v>
      </c>
      <c r="B75" s="42"/>
      <c r="C75" s="42"/>
      <c r="D75" s="42"/>
      <c r="E75" s="42"/>
      <c r="F75" s="42"/>
      <c r="G75" s="43"/>
      <c r="H75" s="44" t="s">
        <v>90</v>
      </c>
      <c r="I75" s="44" t="s">
        <v>97</v>
      </c>
      <c r="J75" s="44" t="s">
        <v>98</v>
      </c>
    </row>
    <row r="76" spans="1:10" ht="15">
      <c r="A76" s="38" t="s">
        <v>99</v>
      </c>
      <c r="B76" s="17"/>
      <c r="C76" s="17"/>
      <c r="D76" s="17"/>
      <c r="E76" s="17"/>
      <c r="F76" s="17"/>
      <c r="G76" s="39"/>
      <c r="H76" s="40" t="s">
        <v>100</v>
      </c>
      <c r="I76" s="40" t="s">
        <v>101</v>
      </c>
      <c r="J76" s="40" t="s">
        <v>102</v>
      </c>
    </row>
    <row r="77" spans="1:10" ht="15">
      <c r="A77" s="41" t="s">
        <v>103</v>
      </c>
      <c r="B77" s="42"/>
      <c r="C77" s="42"/>
      <c r="D77" s="42"/>
      <c r="E77" s="42"/>
      <c r="F77" s="42"/>
      <c r="G77" s="43"/>
      <c r="H77" s="44" t="s">
        <v>71</v>
      </c>
      <c r="I77" s="44" t="s">
        <v>71</v>
      </c>
      <c r="J77" s="44" t="s">
        <v>105</v>
      </c>
    </row>
    <row r="78" spans="1:10" ht="15">
      <c r="A78" s="123" t="s">
        <v>104</v>
      </c>
      <c r="B78" s="123"/>
      <c r="C78" s="123"/>
      <c r="D78" s="123"/>
      <c r="E78" s="123"/>
      <c r="F78" s="123"/>
      <c r="G78" s="123"/>
      <c r="H78" s="40" t="s">
        <v>71</v>
      </c>
      <c r="I78" s="40" t="s">
        <v>71</v>
      </c>
      <c r="J78" s="40" t="s">
        <v>105</v>
      </c>
    </row>
    <row r="79" spans="1:10" ht="15">
      <c r="A79" s="124" t="s">
        <v>106</v>
      </c>
      <c r="B79" s="124"/>
      <c r="C79" s="124"/>
      <c r="D79" s="124"/>
      <c r="E79" s="124"/>
      <c r="F79" s="124"/>
      <c r="G79" s="124"/>
      <c r="H79" s="124"/>
      <c r="I79" s="124"/>
      <c r="J79" s="124"/>
    </row>
    <row r="80" spans="1:10" ht="15">
      <c r="A80" s="125" t="s">
        <v>18</v>
      </c>
      <c r="B80" s="126" t="s">
        <v>107</v>
      </c>
      <c r="C80" s="126"/>
      <c r="D80" s="126"/>
      <c r="E80" s="126"/>
      <c r="F80" s="126"/>
      <c r="G80" s="126"/>
      <c r="H80" s="126"/>
      <c r="I80" s="126"/>
      <c r="J80" s="126"/>
    </row>
    <row r="81" spans="1:10" ht="15">
      <c r="A81" s="125"/>
      <c r="B81" s="127" t="s">
        <v>17</v>
      </c>
      <c r="C81" s="127"/>
      <c r="D81" s="127"/>
      <c r="E81" s="127"/>
      <c r="F81" s="127"/>
      <c r="G81" s="127"/>
      <c r="H81" s="128" t="s">
        <v>108</v>
      </c>
      <c r="I81" s="128"/>
      <c r="J81" s="128"/>
    </row>
    <row r="82" spans="1:10" ht="15">
      <c r="A82" s="125"/>
      <c r="B82" s="127"/>
      <c r="C82" s="127"/>
      <c r="D82" s="127"/>
      <c r="E82" s="127"/>
      <c r="F82" s="127"/>
      <c r="G82" s="127"/>
      <c r="H82" s="23" t="s">
        <v>55</v>
      </c>
      <c r="I82" s="36" t="s">
        <v>56</v>
      </c>
      <c r="J82" s="37" t="s">
        <v>57</v>
      </c>
    </row>
    <row r="83" spans="1:10" ht="15">
      <c r="A83" s="45" t="s">
        <v>20</v>
      </c>
      <c r="B83" s="46" t="s">
        <v>19</v>
      </c>
      <c r="C83" s="18"/>
      <c r="D83" s="18"/>
      <c r="E83" s="18"/>
      <c r="F83" s="18"/>
      <c r="G83" s="47"/>
      <c r="H83" s="28">
        <v>1</v>
      </c>
      <c r="I83" s="28">
        <v>1.3</v>
      </c>
      <c r="J83" s="28">
        <v>1.6</v>
      </c>
    </row>
    <row r="84" spans="1:10" ht="15">
      <c r="A84" s="48" t="s">
        <v>21</v>
      </c>
      <c r="B84" s="49" t="s">
        <v>261</v>
      </c>
      <c r="C84" s="50"/>
      <c r="D84" s="50"/>
      <c r="E84" s="50"/>
      <c r="F84" s="50"/>
      <c r="G84" s="51"/>
      <c r="H84" s="23">
        <v>1.25</v>
      </c>
      <c r="I84" s="23">
        <v>1.5</v>
      </c>
      <c r="J84" s="23" t="s">
        <v>71</v>
      </c>
    </row>
    <row r="85" spans="1:10" ht="15">
      <c r="A85" s="45" t="s">
        <v>22</v>
      </c>
      <c r="B85" s="46" t="s">
        <v>262</v>
      </c>
      <c r="C85" s="18"/>
      <c r="D85" s="18"/>
      <c r="E85" s="18"/>
      <c r="F85" s="18"/>
      <c r="G85" s="47"/>
      <c r="H85" s="28" t="s">
        <v>71</v>
      </c>
      <c r="I85" s="28">
        <v>1.7</v>
      </c>
      <c r="J85" s="28">
        <v>1.95</v>
      </c>
    </row>
    <row r="86" spans="1:10" ht="15">
      <c r="A86" s="48" t="s">
        <v>23</v>
      </c>
      <c r="B86" s="49" t="s">
        <v>263</v>
      </c>
      <c r="C86" s="50"/>
      <c r="D86" s="50"/>
      <c r="E86" s="50"/>
      <c r="F86" s="50"/>
      <c r="G86" s="51"/>
      <c r="H86" s="23" t="s">
        <v>71</v>
      </c>
      <c r="I86" s="23" t="s">
        <v>71</v>
      </c>
      <c r="J86" s="23">
        <v>2</v>
      </c>
    </row>
    <row r="87" spans="1:10" ht="15">
      <c r="A87" s="45" t="s">
        <v>24</v>
      </c>
      <c r="B87" s="46" t="s">
        <v>264</v>
      </c>
      <c r="C87" s="18"/>
      <c r="D87" s="18"/>
      <c r="E87" s="18"/>
      <c r="F87" s="18"/>
      <c r="G87" s="47"/>
      <c r="H87" s="28" t="s">
        <v>71</v>
      </c>
      <c r="I87" s="28" t="s">
        <v>71</v>
      </c>
      <c r="J87" s="28">
        <v>2.15</v>
      </c>
    </row>
    <row r="88" spans="1:10" ht="15">
      <c r="A88" s="48" t="s">
        <v>25</v>
      </c>
      <c r="B88" s="49" t="s">
        <v>265</v>
      </c>
      <c r="C88" s="50"/>
      <c r="D88" s="50"/>
      <c r="E88" s="50"/>
      <c r="F88" s="50"/>
      <c r="G88" s="51"/>
      <c r="H88" s="23" t="s">
        <v>71</v>
      </c>
      <c r="I88" s="23" t="s">
        <v>71</v>
      </c>
      <c r="J88" s="23">
        <v>2.3</v>
      </c>
    </row>
    <row r="89" spans="1:10" ht="15">
      <c r="A89" s="45" t="s">
        <v>27</v>
      </c>
      <c r="B89" s="46" t="s">
        <v>266</v>
      </c>
      <c r="C89" s="18"/>
      <c r="D89" s="18"/>
      <c r="E89" s="18"/>
      <c r="F89" s="18"/>
      <c r="G89" s="47"/>
      <c r="H89" s="28" t="s">
        <v>71</v>
      </c>
      <c r="I89" s="28" t="s">
        <v>71</v>
      </c>
      <c r="J89" s="28">
        <v>2.4</v>
      </c>
    </row>
    <row r="90" spans="1:10" ht="15">
      <c r="A90" s="48" t="s">
        <v>28</v>
      </c>
      <c r="B90" s="49" t="s">
        <v>267</v>
      </c>
      <c r="C90" s="50"/>
      <c r="D90" s="50"/>
      <c r="E90" s="50"/>
      <c r="F90" s="50"/>
      <c r="G90" s="51"/>
      <c r="H90" s="23" t="s">
        <v>71</v>
      </c>
      <c r="I90" s="23" t="s">
        <v>71</v>
      </c>
      <c r="J90" s="23">
        <v>2.6</v>
      </c>
    </row>
    <row r="91" spans="1:10" ht="15">
      <c r="A91" s="45" t="s">
        <v>30</v>
      </c>
      <c r="B91" s="46" t="s">
        <v>268</v>
      </c>
      <c r="C91" s="18"/>
      <c r="D91" s="18"/>
      <c r="E91" s="18"/>
      <c r="F91" s="18"/>
      <c r="G91" s="47"/>
      <c r="H91" s="28" t="s">
        <v>71</v>
      </c>
      <c r="I91" s="28" t="s">
        <v>71</v>
      </c>
      <c r="J91" s="28">
        <v>3</v>
      </c>
    </row>
    <row r="92" spans="1:10" ht="15">
      <c r="A92" s="48" t="s">
        <v>31</v>
      </c>
      <c r="B92" s="49" t="s">
        <v>269</v>
      </c>
      <c r="C92" s="50"/>
      <c r="D92" s="50"/>
      <c r="E92" s="50"/>
      <c r="F92" s="50"/>
      <c r="G92" s="51"/>
      <c r="H92" s="23" t="s">
        <v>71</v>
      </c>
      <c r="I92" s="23" t="s">
        <v>71</v>
      </c>
      <c r="J92" s="23">
        <v>3.45</v>
      </c>
    </row>
    <row r="93" spans="1:10" ht="15">
      <c r="A93" s="45" t="s">
        <v>32</v>
      </c>
      <c r="B93" s="46" t="s">
        <v>270</v>
      </c>
      <c r="C93" s="18"/>
      <c r="D93" s="18"/>
      <c r="E93" s="18"/>
      <c r="F93" s="18"/>
      <c r="G93" s="47"/>
      <c r="H93" s="28">
        <v>1.74</v>
      </c>
      <c r="I93" s="28">
        <v>2</v>
      </c>
      <c r="J93" s="28">
        <v>2.3</v>
      </c>
    </row>
    <row r="94" spans="1:10" ht="15">
      <c r="A94" s="48" t="s">
        <v>33</v>
      </c>
      <c r="B94" s="49" t="s">
        <v>271</v>
      </c>
      <c r="C94" s="50"/>
      <c r="D94" s="50"/>
      <c r="E94" s="50"/>
      <c r="F94" s="50"/>
      <c r="G94" s="51"/>
      <c r="H94" s="23" t="s">
        <v>71</v>
      </c>
      <c r="I94" s="23">
        <v>2.35</v>
      </c>
      <c r="J94" s="23">
        <v>2.4</v>
      </c>
    </row>
    <row r="95" spans="1:10" ht="15">
      <c r="A95" s="45" t="s">
        <v>34</v>
      </c>
      <c r="B95" s="46" t="s">
        <v>272</v>
      </c>
      <c r="C95" s="18"/>
      <c r="D95" s="18"/>
      <c r="E95" s="18"/>
      <c r="F95" s="18"/>
      <c r="G95" s="47"/>
      <c r="H95" s="28" t="s">
        <v>71</v>
      </c>
      <c r="I95" s="28">
        <v>2.42</v>
      </c>
      <c r="J95" s="28">
        <v>2.45</v>
      </c>
    </row>
    <row r="96" spans="1:10" ht="15">
      <c r="A96" s="48" t="s">
        <v>35</v>
      </c>
      <c r="B96" s="49" t="s">
        <v>273</v>
      </c>
      <c r="C96" s="50"/>
      <c r="D96" s="50"/>
      <c r="E96" s="50"/>
      <c r="F96" s="50"/>
      <c r="G96" s="51"/>
      <c r="H96" s="23" t="s">
        <v>71</v>
      </c>
      <c r="I96" s="23" t="s">
        <v>71</v>
      </c>
      <c r="J96" s="23">
        <v>2.75</v>
      </c>
    </row>
    <row r="97" spans="1:10" ht="15">
      <c r="A97" s="45" t="s">
        <v>36</v>
      </c>
      <c r="B97" s="46" t="s">
        <v>274</v>
      </c>
      <c r="C97" s="18"/>
      <c r="D97" s="18"/>
      <c r="E97" s="18"/>
      <c r="F97" s="18"/>
      <c r="G97" s="47"/>
      <c r="H97" s="28" t="s">
        <v>71</v>
      </c>
      <c r="I97" s="28" t="s">
        <v>71</v>
      </c>
      <c r="J97" s="28">
        <v>3</v>
      </c>
    </row>
    <row r="98" spans="1:10" ht="15">
      <c r="A98" s="48" t="s">
        <v>37</v>
      </c>
      <c r="B98" s="49" t="s">
        <v>275</v>
      </c>
      <c r="C98" s="50"/>
      <c r="D98" s="50"/>
      <c r="E98" s="50"/>
      <c r="F98" s="50"/>
      <c r="G98" s="51"/>
      <c r="H98" s="23" t="s">
        <v>71</v>
      </c>
      <c r="I98" s="23" t="s">
        <v>71</v>
      </c>
      <c r="J98" s="23">
        <v>3.3</v>
      </c>
    </row>
    <row r="99" spans="1:10" ht="15">
      <c r="A99" s="45" t="s">
        <v>38</v>
      </c>
      <c r="B99" s="46" t="s">
        <v>276</v>
      </c>
      <c r="C99" s="18"/>
      <c r="D99" s="18"/>
      <c r="E99" s="18"/>
      <c r="F99" s="18"/>
      <c r="G99" s="47"/>
      <c r="H99" s="28" t="s">
        <v>71</v>
      </c>
      <c r="I99" s="28" t="s">
        <v>71</v>
      </c>
      <c r="J99" s="28">
        <v>3.8</v>
      </c>
    </row>
    <row r="100" spans="1:10" ht="15">
      <c r="A100" s="48" t="s">
        <v>39</v>
      </c>
      <c r="B100" s="49" t="s">
        <v>277</v>
      </c>
      <c r="C100" s="50"/>
      <c r="D100" s="50"/>
      <c r="E100" s="50"/>
      <c r="F100" s="50"/>
      <c r="G100" s="51"/>
      <c r="H100" s="23" t="s">
        <v>71</v>
      </c>
      <c r="I100" s="23" t="s">
        <v>71</v>
      </c>
      <c r="J100" s="23">
        <v>4</v>
      </c>
    </row>
    <row r="101" spans="1:10" ht="15">
      <c r="A101" s="45" t="s">
        <v>40</v>
      </c>
      <c r="B101" s="46" t="s">
        <v>278</v>
      </c>
      <c r="C101" s="18"/>
      <c r="D101" s="18"/>
      <c r="E101" s="18"/>
      <c r="F101" s="18"/>
      <c r="G101" s="47"/>
      <c r="H101" s="28" t="s">
        <v>71</v>
      </c>
      <c r="I101" s="28" t="s">
        <v>71</v>
      </c>
      <c r="J101" s="28">
        <v>4.6</v>
      </c>
    </row>
    <row r="102" spans="1:10" ht="15">
      <c r="A102" s="48" t="s">
        <v>41</v>
      </c>
      <c r="B102" s="49" t="s">
        <v>26</v>
      </c>
      <c r="C102" s="50"/>
      <c r="D102" s="50"/>
      <c r="E102" s="50"/>
      <c r="F102" s="50"/>
      <c r="G102" s="51"/>
      <c r="H102" s="23">
        <v>1.5</v>
      </c>
      <c r="I102" s="23">
        <v>1.75</v>
      </c>
      <c r="J102" s="23">
        <v>2</v>
      </c>
    </row>
    <row r="103" spans="1:10" ht="15">
      <c r="A103" s="45" t="s">
        <v>42</v>
      </c>
      <c r="B103" s="46" t="s">
        <v>279</v>
      </c>
      <c r="C103" s="18"/>
      <c r="D103" s="18"/>
      <c r="E103" s="18"/>
      <c r="F103" s="18"/>
      <c r="G103" s="47"/>
      <c r="H103" s="28">
        <v>1.75</v>
      </c>
      <c r="I103" s="28">
        <v>2</v>
      </c>
      <c r="J103" s="28">
        <v>2.25</v>
      </c>
    </row>
    <row r="104" spans="1:10" ht="15">
      <c r="A104" s="48" t="s">
        <v>43</v>
      </c>
      <c r="B104" s="49" t="s">
        <v>29</v>
      </c>
      <c r="C104" s="50"/>
      <c r="D104" s="50"/>
      <c r="E104" s="50"/>
      <c r="F104" s="50"/>
      <c r="G104" s="51"/>
      <c r="H104" s="23">
        <v>2.2</v>
      </c>
      <c r="I104" s="23">
        <v>2.5</v>
      </c>
      <c r="J104" s="23">
        <v>3</v>
      </c>
    </row>
    <row r="105" spans="1:10" ht="15">
      <c r="A105" s="45" t="s">
        <v>45</v>
      </c>
      <c r="B105" s="46" t="s">
        <v>280</v>
      </c>
      <c r="C105" s="18"/>
      <c r="D105" s="18"/>
      <c r="E105" s="18"/>
      <c r="F105" s="18"/>
      <c r="G105" s="47"/>
      <c r="H105" s="28">
        <v>1.25</v>
      </c>
      <c r="I105" s="28">
        <v>1.5</v>
      </c>
      <c r="J105" s="28" t="s">
        <v>71</v>
      </c>
    </row>
    <row r="106" spans="1:10" ht="15">
      <c r="A106" s="48" t="s">
        <v>47</v>
      </c>
      <c r="B106" s="49" t="s">
        <v>281</v>
      </c>
      <c r="C106" s="50"/>
      <c r="D106" s="50"/>
      <c r="E106" s="50"/>
      <c r="F106" s="50"/>
      <c r="G106" s="51"/>
      <c r="H106" s="23" t="s">
        <v>71</v>
      </c>
      <c r="I106" s="23">
        <v>1.75</v>
      </c>
      <c r="J106" s="23">
        <v>2</v>
      </c>
    </row>
    <row r="107" spans="1:10" ht="15">
      <c r="A107" s="45" t="s">
        <v>49</v>
      </c>
      <c r="B107" s="46" t="s">
        <v>282</v>
      </c>
      <c r="C107" s="18"/>
      <c r="D107" s="18"/>
      <c r="E107" s="18"/>
      <c r="F107" s="18"/>
      <c r="G107" s="47"/>
      <c r="H107" s="28" t="s">
        <v>71</v>
      </c>
      <c r="I107" s="28">
        <v>2</v>
      </c>
      <c r="J107" s="28">
        <v>2.25</v>
      </c>
    </row>
    <row r="108" spans="1:10" ht="15">
      <c r="A108" s="48" t="s">
        <v>50</v>
      </c>
      <c r="B108" s="49" t="s">
        <v>283</v>
      </c>
      <c r="C108" s="50"/>
      <c r="D108" s="50"/>
      <c r="E108" s="50"/>
      <c r="F108" s="50"/>
      <c r="G108" s="51"/>
      <c r="H108" s="23" t="s">
        <v>71</v>
      </c>
      <c r="I108" s="23" t="s">
        <v>71</v>
      </c>
      <c r="J108" s="23">
        <v>2.5</v>
      </c>
    </row>
    <row r="109" spans="1:10" ht="15">
      <c r="A109" s="45" t="s">
        <v>51</v>
      </c>
      <c r="B109" s="46" t="s">
        <v>284</v>
      </c>
      <c r="C109" s="18"/>
      <c r="D109" s="18"/>
      <c r="E109" s="18"/>
      <c r="F109" s="18"/>
      <c r="G109" s="47"/>
      <c r="H109" s="28" t="s">
        <v>71</v>
      </c>
      <c r="I109" s="28" t="s">
        <v>71</v>
      </c>
      <c r="J109" s="28">
        <v>2.75</v>
      </c>
    </row>
    <row r="110" spans="1:10" ht="15">
      <c r="A110" s="48" t="s">
        <v>52</v>
      </c>
      <c r="B110" s="49" t="s">
        <v>285</v>
      </c>
      <c r="C110" s="50"/>
      <c r="D110" s="50"/>
      <c r="E110" s="50"/>
      <c r="F110" s="50"/>
      <c r="G110" s="51"/>
      <c r="H110" s="23" t="s">
        <v>71</v>
      </c>
      <c r="I110" s="23" t="s">
        <v>71</v>
      </c>
      <c r="J110" s="23">
        <v>3</v>
      </c>
    </row>
    <row r="111" spans="1:10" ht="15">
      <c r="A111" s="45" t="s">
        <v>53</v>
      </c>
      <c r="B111" s="46" t="s">
        <v>286</v>
      </c>
      <c r="C111" s="18"/>
      <c r="D111" s="18"/>
      <c r="E111" s="18"/>
      <c r="F111" s="18"/>
      <c r="G111" s="47"/>
      <c r="H111" s="28" t="s">
        <v>71</v>
      </c>
      <c r="I111" s="28" t="s">
        <v>71</v>
      </c>
      <c r="J111" s="28">
        <v>3.15</v>
      </c>
    </row>
    <row r="112" spans="1:10" ht="15">
      <c r="A112" s="48" t="s">
        <v>54</v>
      </c>
      <c r="B112" s="49" t="s">
        <v>287</v>
      </c>
      <c r="C112" s="50"/>
      <c r="D112" s="50"/>
      <c r="E112" s="50"/>
      <c r="F112" s="50"/>
      <c r="G112" s="51"/>
      <c r="H112" s="23" t="s">
        <v>71</v>
      </c>
      <c r="I112" s="23" t="s">
        <v>71</v>
      </c>
      <c r="J112" s="23">
        <v>3.45</v>
      </c>
    </row>
    <row r="113" spans="1:10" ht="15">
      <c r="A113" s="45" t="s">
        <v>155</v>
      </c>
      <c r="B113" s="46" t="s">
        <v>156</v>
      </c>
      <c r="C113" s="18"/>
      <c r="D113" s="18"/>
      <c r="E113" s="18"/>
      <c r="F113" s="18"/>
      <c r="G113" s="47"/>
      <c r="H113" s="28">
        <v>1.1</v>
      </c>
      <c r="I113" s="28" t="s">
        <v>71</v>
      </c>
      <c r="J113" s="28" t="s">
        <v>71</v>
      </c>
    </row>
    <row r="114" spans="1:10" ht="15">
      <c r="A114" s="48" t="s">
        <v>157</v>
      </c>
      <c r="B114" s="49" t="s">
        <v>158</v>
      </c>
      <c r="C114" s="50"/>
      <c r="D114" s="50"/>
      <c r="E114" s="50"/>
      <c r="F114" s="50"/>
      <c r="G114" s="51"/>
      <c r="H114" s="23">
        <v>2</v>
      </c>
      <c r="I114" s="23" t="s">
        <v>71</v>
      </c>
      <c r="J114" s="23" t="s">
        <v>71</v>
      </c>
    </row>
    <row r="115" spans="1:10" ht="15">
      <c r="A115" s="45" t="s">
        <v>159</v>
      </c>
      <c r="B115" s="46" t="s">
        <v>160</v>
      </c>
      <c r="C115" s="18"/>
      <c r="D115" s="18"/>
      <c r="E115" s="18"/>
      <c r="F115" s="18"/>
      <c r="G115" s="47"/>
      <c r="H115" s="28">
        <v>3</v>
      </c>
      <c r="I115" s="28" t="s">
        <v>71</v>
      </c>
      <c r="J115" s="28" t="s">
        <v>71</v>
      </c>
    </row>
    <row r="116" spans="1:10" ht="15">
      <c r="A116" s="48" t="s">
        <v>161</v>
      </c>
      <c r="B116" s="49" t="s">
        <v>162</v>
      </c>
      <c r="C116" s="50"/>
      <c r="D116" s="50"/>
      <c r="E116" s="50"/>
      <c r="F116" s="50"/>
      <c r="G116" s="51"/>
      <c r="H116" s="23" t="s">
        <v>71</v>
      </c>
      <c r="I116" s="23">
        <v>2.75</v>
      </c>
      <c r="J116" s="23" t="s">
        <v>71</v>
      </c>
    </row>
    <row r="117" spans="1:10" ht="15">
      <c r="A117" s="45" t="s">
        <v>163</v>
      </c>
      <c r="B117" s="46" t="s">
        <v>164</v>
      </c>
      <c r="C117" s="18"/>
      <c r="D117" s="18"/>
      <c r="E117" s="18"/>
      <c r="F117" s="18"/>
      <c r="G117" s="47"/>
      <c r="H117" s="28" t="s">
        <v>71</v>
      </c>
      <c r="I117" s="28">
        <v>3</v>
      </c>
      <c r="J117" s="28" t="s">
        <v>71</v>
      </c>
    </row>
    <row r="118" spans="1:10" ht="15">
      <c r="A118" s="48" t="s">
        <v>165</v>
      </c>
      <c r="B118" s="49" t="s">
        <v>166</v>
      </c>
      <c r="C118" s="50"/>
      <c r="D118" s="50"/>
      <c r="E118" s="50"/>
      <c r="F118" s="50"/>
      <c r="G118" s="51"/>
      <c r="H118" s="23" t="s">
        <v>71</v>
      </c>
      <c r="I118" s="23" t="s">
        <v>71</v>
      </c>
      <c r="J118" s="23">
        <v>4</v>
      </c>
    </row>
    <row r="119" spans="1:10" ht="15">
      <c r="A119" s="45" t="s">
        <v>167</v>
      </c>
      <c r="B119" s="46" t="s">
        <v>168</v>
      </c>
      <c r="C119" s="18"/>
      <c r="D119" s="18"/>
      <c r="E119" s="18"/>
      <c r="F119" s="18"/>
      <c r="G119" s="47"/>
      <c r="H119" s="28" t="s">
        <v>71</v>
      </c>
      <c r="I119" s="28">
        <v>1.74</v>
      </c>
      <c r="J119" s="28">
        <v>2</v>
      </c>
    </row>
    <row r="120" spans="1:10" ht="15">
      <c r="A120" s="48" t="s">
        <v>169</v>
      </c>
      <c r="B120" s="49" t="s">
        <v>170</v>
      </c>
      <c r="C120" s="50"/>
      <c r="D120" s="50"/>
      <c r="E120" s="50"/>
      <c r="F120" s="50"/>
      <c r="G120" s="51"/>
      <c r="H120" s="23" t="s">
        <v>71</v>
      </c>
      <c r="I120" s="23">
        <v>2.6</v>
      </c>
      <c r="J120" s="23">
        <v>3</v>
      </c>
    </row>
    <row r="121" spans="1:10" ht="15">
      <c r="A121" s="45" t="s">
        <v>171</v>
      </c>
      <c r="B121" s="46" t="s">
        <v>172</v>
      </c>
      <c r="C121" s="18"/>
      <c r="D121" s="18"/>
      <c r="E121" s="18"/>
      <c r="F121" s="18"/>
      <c r="G121" s="47"/>
      <c r="H121" s="28" t="s">
        <v>71</v>
      </c>
      <c r="I121" s="28" t="s">
        <v>71</v>
      </c>
      <c r="J121" s="28">
        <v>3.05</v>
      </c>
    </row>
    <row r="122" spans="1:10" ht="15">
      <c r="A122" s="48" t="s">
        <v>173</v>
      </c>
      <c r="B122" s="49" t="s">
        <v>174</v>
      </c>
      <c r="C122" s="50"/>
      <c r="D122" s="50"/>
      <c r="E122" s="50"/>
      <c r="F122" s="50"/>
      <c r="G122" s="51"/>
      <c r="H122" s="23" t="s">
        <v>71</v>
      </c>
      <c r="I122" s="23" t="s">
        <v>71</v>
      </c>
      <c r="J122" s="23">
        <v>3.5</v>
      </c>
    </row>
    <row r="123" spans="1:10" ht="15">
      <c r="A123" s="45" t="s">
        <v>175</v>
      </c>
      <c r="B123" s="46" t="s">
        <v>176</v>
      </c>
      <c r="C123" s="18"/>
      <c r="D123" s="18"/>
      <c r="E123" s="18"/>
      <c r="F123" s="18"/>
      <c r="G123" s="47"/>
      <c r="H123" s="28" t="s">
        <v>71</v>
      </c>
      <c r="I123" s="28" t="s">
        <v>71</v>
      </c>
      <c r="J123" s="28">
        <v>4</v>
      </c>
    </row>
    <row r="124" spans="1:10" ht="15">
      <c r="A124" s="48" t="s">
        <v>177</v>
      </c>
      <c r="B124" s="49" t="s">
        <v>178</v>
      </c>
      <c r="C124" s="50"/>
      <c r="D124" s="50"/>
      <c r="E124" s="50"/>
      <c r="F124" s="50"/>
      <c r="G124" s="51"/>
      <c r="H124" s="23" t="s">
        <v>71</v>
      </c>
      <c r="I124" s="23" t="s">
        <v>71</v>
      </c>
      <c r="J124" s="23">
        <v>4.25</v>
      </c>
    </row>
    <row r="125" spans="1:10" ht="15">
      <c r="A125" s="45" t="s">
        <v>179</v>
      </c>
      <c r="B125" s="46" t="s">
        <v>180</v>
      </c>
      <c r="C125" s="18"/>
      <c r="D125" s="18"/>
      <c r="E125" s="18"/>
      <c r="F125" s="18"/>
      <c r="G125" s="47"/>
      <c r="H125" s="28" t="s">
        <v>71</v>
      </c>
      <c r="I125" s="28" t="s">
        <v>71</v>
      </c>
      <c r="J125" s="28">
        <v>4.9</v>
      </c>
    </row>
    <row r="126" spans="1:10" ht="15">
      <c r="A126" s="48" t="s">
        <v>181</v>
      </c>
      <c r="B126" s="49" t="s">
        <v>182</v>
      </c>
      <c r="C126" s="50"/>
      <c r="D126" s="50"/>
      <c r="E126" s="50"/>
      <c r="F126" s="50"/>
      <c r="G126" s="51"/>
      <c r="H126" s="23">
        <v>2</v>
      </c>
      <c r="I126" s="23">
        <v>2.4</v>
      </c>
      <c r="J126" s="23" t="s">
        <v>71</v>
      </c>
    </row>
    <row r="127" spans="1:10" ht="15">
      <c r="A127" s="45" t="s">
        <v>183</v>
      </c>
      <c r="B127" s="46" t="s">
        <v>184</v>
      </c>
      <c r="C127" s="18"/>
      <c r="D127" s="18"/>
      <c r="E127" s="18"/>
      <c r="F127" s="18"/>
      <c r="G127" s="47"/>
      <c r="H127" s="28" t="s">
        <v>71</v>
      </c>
      <c r="I127" s="28">
        <v>2.9</v>
      </c>
      <c r="J127" s="28">
        <v>3.45</v>
      </c>
    </row>
    <row r="128" spans="1:10" ht="15">
      <c r="A128" s="48" t="s">
        <v>185</v>
      </c>
      <c r="B128" s="49" t="s">
        <v>186</v>
      </c>
      <c r="C128" s="50"/>
      <c r="D128" s="50"/>
      <c r="E128" s="50"/>
      <c r="F128" s="50"/>
      <c r="G128" s="51"/>
      <c r="H128" s="23" t="s">
        <v>71</v>
      </c>
      <c r="I128" s="23">
        <v>4.15</v>
      </c>
      <c r="J128" s="23">
        <v>5</v>
      </c>
    </row>
    <row r="129" spans="1:10" ht="15">
      <c r="A129" s="45" t="s">
        <v>187</v>
      </c>
      <c r="B129" s="46" t="s">
        <v>188</v>
      </c>
      <c r="C129" s="18"/>
      <c r="D129" s="18"/>
      <c r="E129" s="18"/>
      <c r="F129" s="18"/>
      <c r="G129" s="47"/>
      <c r="H129" s="28" t="s">
        <v>71</v>
      </c>
      <c r="I129" s="28" t="s">
        <v>71</v>
      </c>
      <c r="J129" s="28">
        <v>6</v>
      </c>
    </row>
    <row r="130" spans="1:10" ht="15">
      <c r="A130" s="48" t="s">
        <v>189</v>
      </c>
      <c r="B130" s="49" t="s">
        <v>190</v>
      </c>
      <c r="C130" s="50"/>
      <c r="D130" s="50"/>
      <c r="E130" s="50"/>
      <c r="F130" s="50"/>
      <c r="G130" s="51"/>
      <c r="H130" s="23" t="s">
        <v>71</v>
      </c>
      <c r="I130" s="23" t="s">
        <v>71</v>
      </c>
      <c r="J130" s="23">
        <v>7.15</v>
      </c>
    </row>
    <row r="131" spans="1:10" ht="15">
      <c r="A131" s="45" t="s">
        <v>191</v>
      </c>
      <c r="B131" s="46" t="s">
        <v>192</v>
      </c>
      <c r="C131" s="18"/>
      <c r="D131" s="18"/>
      <c r="E131" s="18"/>
      <c r="F131" s="18"/>
      <c r="G131" s="47"/>
      <c r="H131" s="28" t="s">
        <v>71</v>
      </c>
      <c r="I131" s="28">
        <v>3</v>
      </c>
      <c r="J131" s="28">
        <v>3.6</v>
      </c>
    </row>
    <row r="132" spans="1:10" ht="15">
      <c r="A132" s="48" t="s">
        <v>193</v>
      </c>
      <c r="B132" s="49" t="s">
        <v>194</v>
      </c>
      <c r="C132" s="50"/>
      <c r="D132" s="50"/>
      <c r="E132" s="50"/>
      <c r="F132" s="50"/>
      <c r="G132" s="51"/>
      <c r="H132" s="23" t="s">
        <v>71</v>
      </c>
      <c r="I132" s="23">
        <v>4.3</v>
      </c>
      <c r="J132" s="23">
        <v>5.2</v>
      </c>
    </row>
    <row r="133" spans="1:10" ht="15">
      <c r="A133" s="45" t="s">
        <v>195</v>
      </c>
      <c r="B133" s="46" t="s">
        <v>196</v>
      </c>
      <c r="C133" s="18"/>
      <c r="D133" s="18"/>
      <c r="E133" s="18"/>
      <c r="F133" s="18"/>
      <c r="G133" s="47"/>
      <c r="H133" s="28" t="s">
        <v>71</v>
      </c>
      <c r="I133" s="28" t="s">
        <v>71</v>
      </c>
      <c r="J133" s="28">
        <v>6.2</v>
      </c>
    </row>
    <row r="134" spans="1:10" ht="15">
      <c r="A134" s="48" t="s">
        <v>197</v>
      </c>
      <c r="B134" s="49" t="s">
        <v>44</v>
      </c>
      <c r="C134" s="50"/>
      <c r="D134" s="50"/>
      <c r="E134" s="50"/>
      <c r="F134" s="50"/>
      <c r="G134" s="51"/>
      <c r="H134" s="23" t="s">
        <v>71</v>
      </c>
      <c r="I134" s="23" t="s">
        <v>71</v>
      </c>
      <c r="J134" s="23">
        <v>7.5</v>
      </c>
    </row>
    <row r="135" spans="1:10" ht="15">
      <c r="A135" s="45" t="s">
        <v>198</v>
      </c>
      <c r="B135" s="46" t="s">
        <v>46</v>
      </c>
      <c r="C135" s="18"/>
      <c r="D135" s="18"/>
      <c r="E135" s="18"/>
      <c r="F135" s="18"/>
      <c r="G135" s="47"/>
      <c r="H135" s="28" t="s">
        <v>71</v>
      </c>
      <c r="I135" s="28" t="s">
        <v>71</v>
      </c>
      <c r="J135" s="28">
        <v>8.95</v>
      </c>
    </row>
    <row r="136" spans="1:10" ht="15">
      <c r="A136" s="48" t="s">
        <v>199</v>
      </c>
      <c r="B136" s="49" t="s">
        <v>48</v>
      </c>
      <c r="C136" s="50"/>
      <c r="D136" s="50"/>
      <c r="E136" s="50"/>
      <c r="F136" s="50"/>
      <c r="G136" s="51"/>
      <c r="H136" s="23" t="s">
        <v>71</v>
      </c>
      <c r="I136" s="23" t="s">
        <v>71</v>
      </c>
      <c r="J136" s="23">
        <v>10.75</v>
      </c>
    </row>
    <row r="137" spans="1:10" ht="15">
      <c r="A137" s="45" t="s">
        <v>200</v>
      </c>
      <c r="B137" s="46" t="s">
        <v>201</v>
      </c>
      <c r="C137" s="18"/>
      <c r="D137" s="18"/>
      <c r="E137" s="18"/>
      <c r="F137" s="18"/>
      <c r="G137" s="47"/>
      <c r="H137" s="28" t="s">
        <v>71</v>
      </c>
      <c r="I137" s="28">
        <v>1.3</v>
      </c>
      <c r="J137" s="28">
        <v>1.5</v>
      </c>
    </row>
    <row r="138" spans="1:10" ht="15">
      <c r="A138" s="48" t="s">
        <v>202</v>
      </c>
      <c r="B138" s="49" t="s">
        <v>203</v>
      </c>
      <c r="C138" s="50"/>
      <c r="D138" s="50"/>
      <c r="E138" s="50"/>
      <c r="F138" s="50"/>
      <c r="G138" s="51"/>
      <c r="H138" s="23" t="s">
        <v>71</v>
      </c>
      <c r="I138" s="23">
        <v>1.6</v>
      </c>
      <c r="J138" s="23">
        <v>1.8</v>
      </c>
    </row>
    <row r="139" spans="1:10" ht="15">
      <c r="A139" s="45" t="s">
        <v>204</v>
      </c>
      <c r="B139" s="46" t="s">
        <v>205</v>
      </c>
      <c r="C139" s="18"/>
      <c r="D139" s="18"/>
      <c r="E139" s="18"/>
      <c r="F139" s="18"/>
      <c r="G139" s="47"/>
      <c r="H139" s="28" t="s">
        <v>71</v>
      </c>
      <c r="I139" s="28">
        <v>1.85</v>
      </c>
      <c r="J139" s="28">
        <v>2</v>
      </c>
    </row>
    <row r="140" spans="1:10" ht="15">
      <c r="A140" s="48" t="s">
        <v>206</v>
      </c>
      <c r="B140" s="49" t="s">
        <v>207</v>
      </c>
      <c r="C140" s="50"/>
      <c r="D140" s="50"/>
      <c r="E140" s="50"/>
      <c r="F140" s="50"/>
      <c r="G140" s="51"/>
      <c r="H140" s="23" t="s">
        <v>71</v>
      </c>
      <c r="I140" s="23" t="s">
        <v>71</v>
      </c>
      <c r="J140" s="23">
        <v>3</v>
      </c>
    </row>
    <row r="141" spans="1:10" ht="15">
      <c r="A141" s="45" t="s">
        <v>208</v>
      </c>
      <c r="B141" s="46" t="s">
        <v>209</v>
      </c>
      <c r="C141" s="18"/>
      <c r="D141" s="18"/>
      <c r="E141" s="18"/>
      <c r="F141" s="18"/>
      <c r="G141" s="47"/>
      <c r="H141" s="28">
        <v>3</v>
      </c>
      <c r="I141" s="28" t="s">
        <v>71</v>
      </c>
      <c r="J141" s="28" t="s">
        <v>71</v>
      </c>
    </row>
    <row r="142" spans="1:10" ht="15">
      <c r="A142" s="48" t="s">
        <v>210</v>
      </c>
      <c r="B142" s="49" t="s">
        <v>211</v>
      </c>
      <c r="C142" s="50"/>
      <c r="D142" s="50"/>
      <c r="E142" s="50"/>
      <c r="F142" s="50"/>
      <c r="G142" s="51"/>
      <c r="H142" s="23" t="s">
        <v>71</v>
      </c>
      <c r="I142" s="23">
        <v>3.15</v>
      </c>
      <c r="J142" s="23">
        <v>3.3</v>
      </c>
    </row>
    <row r="143" spans="1:10" ht="15">
      <c r="A143" s="45" t="s">
        <v>212</v>
      </c>
      <c r="B143" s="46" t="s">
        <v>213</v>
      </c>
      <c r="C143" s="18"/>
      <c r="D143" s="18"/>
      <c r="E143" s="18"/>
      <c r="F143" s="18"/>
      <c r="G143" s="47"/>
      <c r="H143" s="28" t="s">
        <v>71</v>
      </c>
      <c r="I143" s="28">
        <v>3.35</v>
      </c>
      <c r="J143" s="28">
        <v>3.5</v>
      </c>
    </row>
    <row r="144" spans="1:10" ht="15">
      <c r="A144" s="48" t="s">
        <v>214</v>
      </c>
      <c r="B144" s="49" t="s">
        <v>215</v>
      </c>
      <c r="C144" s="50"/>
      <c r="D144" s="50"/>
      <c r="E144" s="50"/>
      <c r="F144" s="50"/>
      <c r="G144" s="51"/>
      <c r="H144" s="23" t="s">
        <v>71</v>
      </c>
      <c r="I144" s="23" t="s">
        <v>71</v>
      </c>
      <c r="J144" s="23">
        <v>4</v>
      </c>
    </row>
    <row r="145" spans="1:10" ht="15">
      <c r="A145" s="45" t="s">
        <v>216</v>
      </c>
      <c r="B145" s="46" t="s">
        <v>217</v>
      </c>
      <c r="C145" s="18"/>
      <c r="D145" s="18"/>
      <c r="E145" s="18"/>
      <c r="F145" s="18"/>
      <c r="G145" s="47"/>
      <c r="H145" s="28">
        <v>1.15</v>
      </c>
      <c r="I145" s="28">
        <v>1.3</v>
      </c>
      <c r="J145" s="28">
        <v>1.5</v>
      </c>
    </row>
    <row r="146" spans="1:10" ht="15">
      <c r="A146" s="48" t="s">
        <v>218</v>
      </c>
      <c r="B146" s="49" t="s">
        <v>219</v>
      </c>
      <c r="C146" s="50"/>
      <c r="D146" s="50"/>
      <c r="E146" s="50"/>
      <c r="F146" s="50"/>
      <c r="G146" s="51"/>
      <c r="H146" s="23" t="s">
        <v>71</v>
      </c>
      <c r="I146" s="23">
        <v>1.65</v>
      </c>
      <c r="J146" s="23">
        <v>1.7</v>
      </c>
    </row>
    <row r="147" spans="1:10" ht="15">
      <c r="A147" s="45" t="s">
        <v>220</v>
      </c>
      <c r="B147" s="46" t="s">
        <v>221</v>
      </c>
      <c r="C147" s="18"/>
      <c r="D147" s="18"/>
      <c r="E147" s="18"/>
      <c r="F147" s="18"/>
      <c r="G147" s="47"/>
      <c r="H147" s="28" t="s">
        <v>71</v>
      </c>
      <c r="I147" s="28">
        <v>1.8</v>
      </c>
      <c r="J147" s="28">
        <v>2</v>
      </c>
    </row>
    <row r="148" spans="1:10" ht="15">
      <c r="A148" s="48" t="s">
        <v>222</v>
      </c>
      <c r="B148" s="49" t="s">
        <v>223</v>
      </c>
      <c r="C148" s="50"/>
      <c r="D148" s="50"/>
      <c r="E148" s="50"/>
      <c r="F148" s="50"/>
      <c r="G148" s="51"/>
      <c r="H148" s="23" t="s">
        <v>71</v>
      </c>
      <c r="I148" s="23" t="s">
        <v>71</v>
      </c>
      <c r="J148" s="23">
        <v>3</v>
      </c>
    </row>
    <row r="149" spans="1:10" ht="15">
      <c r="A149" s="45" t="s">
        <v>224</v>
      </c>
      <c r="B149" s="46" t="s">
        <v>343</v>
      </c>
      <c r="C149" s="18"/>
      <c r="D149" s="18"/>
      <c r="E149" s="18"/>
      <c r="F149" s="18"/>
      <c r="G149" s="47"/>
      <c r="H149" s="28" t="s">
        <v>71</v>
      </c>
      <c r="I149" s="28" t="s">
        <v>71</v>
      </c>
      <c r="J149" s="28">
        <v>3.75</v>
      </c>
    </row>
    <row r="150" spans="1:10" ht="15">
      <c r="A150" s="48" t="s">
        <v>225</v>
      </c>
      <c r="B150" s="49" t="s">
        <v>342</v>
      </c>
      <c r="C150" s="50"/>
      <c r="D150" s="50"/>
      <c r="E150" s="50"/>
      <c r="F150" s="50"/>
      <c r="G150" s="51"/>
      <c r="H150" s="23" t="s">
        <v>71</v>
      </c>
      <c r="I150" s="23" t="s">
        <v>71</v>
      </c>
      <c r="J150" s="23">
        <v>4.15</v>
      </c>
    </row>
    <row r="151" spans="1:10" ht="15">
      <c r="A151" s="45" t="s">
        <v>226</v>
      </c>
      <c r="B151" s="46" t="s">
        <v>227</v>
      </c>
      <c r="C151" s="18"/>
      <c r="D151" s="18"/>
      <c r="E151" s="18"/>
      <c r="F151" s="18"/>
      <c r="G151" s="47"/>
      <c r="H151" s="28" t="s">
        <v>71</v>
      </c>
      <c r="I151" s="28" t="s">
        <v>71</v>
      </c>
      <c r="J151" s="28">
        <v>4.55</v>
      </c>
    </row>
    <row r="152" spans="1:10" ht="15">
      <c r="A152" s="48" t="s">
        <v>228</v>
      </c>
      <c r="B152" s="49" t="s">
        <v>229</v>
      </c>
      <c r="C152" s="50"/>
      <c r="D152" s="50"/>
      <c r="E152" s="50"/>
      <c r="F152" s="50"/>
      <c r="G152" s="51"/>
      <c r="H152" s="23" t="s">
        <v>71</v>
      </c>
      <c r="I152" s="23" t="s">
        <v>71</v>
      </c>
      <c r="J152" s="23">
        <v>5</v>
      </c>
    </row>
    <row r="153" spans="1:10" ht="30" customHeight="1">
      <c r="A153" s="75" t="s">
        <v>230</v>
      </c>
      <c r="B153" s="116" t="s">
        <v>344</v>
      </c>
      <c r="C153" s="117"/>
      <c r="D153" s="117"/>
      <c r="E153" s="117"/>
      <c r="F153" s="117"/>
      <c r="G153" s="118"/>
      <c r="H153" s="40" t="s">
        <v>71</v>
      </c>
      <c r="I153" s="40" t="s">
        <v>71</v>
      </c>
      <c r="J153" s="40">
        <v>5.5</v>
      </c>
    </row>
    <row r="154" spans="1:10" ht="15">
      <c r="A154" s="48" t="s">
        <v>231</v>
      </c>
      <c r="B154" s="49" t="s">
        <v>232</v>
      </c>
      <c r="C154" s="50"/>
      <c r="D154" s="50"/>
      <c r="E154" s="50"/>
      <c r="F154" s="50"/>
      <c r="G154" s="51"/>
      <c r="H154" s="23" t="s">
        <v>71</v>
      </c>
      <c r="I154" s="23" t="s">
        <v>71</v>
      </c>
      <c r="J154" s="23">
        <v>6.05</v>
      </c>
    </row>
    <row r="155" spans="1:10" ht="15">
      <c r="A155" s="45" t="s">
        <v>233</v>
      </c>
      <c r="B155" s="46" t="s">
        <v>234</v>
      </c>
      <c r="C155" s="18"/>
      <c r="D155" s="18"/>
      <c r="E155" s="18"/>
      <c r="F155" s="18"/>
      <c r="G155" s="47"/>
      <c r="H155" s="28">
        <v>2.2</v>
      </c>
      <c r="I155" s="28">
        <v>2.5</v>
      </c>
      <c r="J155" s="28" t="s">
        <v>71</v>
      </c>
    </row>
    <row r="156" spans="1:10" ht="15">
      <c r="A156" s="48" t="s">
        <v>235</v>
      </c>
      <c r="B156" s="49" t="s">
        <v>236</v>
      </c>
      <c r="C156" s="50"/>
      <c r="D156" s="50"/>
      <c r="E156" s="50"/>
      <c r="F156" s="50"/>
      <c r="G156" s="51"/>
      <c r="H156" s="23" t="s">
        <v>71</v>
      </c>
      <c r="I156" s="23">
        <v>2.6</v>
      </c>
      <c r="J156" s="23">
        <v>2.7</v>
      </c>
    </row>
    <row r="157" spans="1:10" ht="15">
      <c r="A157" s="45" t="s">
        <v>237</v>
      </c>
      <c r="B157" s="46" t="s">
        <v>238</v>
      </c>
      <c r="C157" s="18"/>
      <c r="D157" s="18"/>
      <c r="E157" s="18"/>
      <c r="F157" s="18"/>
      <c r="G157" s="47"/>
      <c r="H157" s="28" t="s">
        <v>71</v>
      </c>
      <c r="I157" s="28" t="s">
        <v>71</v>
      </c>
      <c r="J157" s="28">
        <v>3</v>
      </c>
    </row>
    <row r="158" spans="1:10" ht="15">
      <c r="A158" s="48" t="s">
        <v>239</v>
      </c>
      <c r="B158" s="49" t="s">
        <v>240</v>
      </c>
      <c r="C158" s="50"/>
      <c r="D158" s="50"/>
      <c r="E158" s="50"/>
      <c r="F158" s="50"/>
      <c r="G158" s="51"/>
      <c r="H158" s="23" t="s">
        <v>71</v>
      </c>
      <c r="I158" s="23" t="s">
        <v>71</v>
      </c>
      <c r="J158" s="23">
        <v>4</v>
      </c>
    </row>
    <row r="159" spans="1:10" ht="45.75" customHeight="1">
      <c r="A159" s="75" t="s">
        <v>241</v>
      </c>
      <c r="B159" s="116" t="s">
        <v>242</v>
      </c>
      <c r="C159" s="117"/>
      <c r="D159" s="117"/>
      <c r="E159" s="117"/>
      <c r="F159" s="117"/>
      <c r="G159" s="118"/>
      <c r="H159" s="40" t="s">
        <v>71</v>
      </c>
      <c r="I159" s="40">
        <v>2.65</v>
      </c>
      <c r="J159" s="40">
        <v>3.05</v>
      </c>
    </row>
    <row r="160" spans="1:10" ht="47.25" customHeight="1">
      <c r="A160" s="76" t="s">
        <v>243</v>
      </c>
      <c r="B160" s="119" t="s">
        <v>244</v>
      </c>
      <c r="C160" s="120"/>
      <c r="D160" s="120"/>
      <c r="E160" s="120"/>
      <c r="F160" s="120"/>
      <c r="G160" s="121"/>
      <c r="H160" s="44" t="s">
        <v>71</v>
      </c>
      <c r="I160" s="44" t="s">
        <v>71</v>
      </c>
      <c r="J160" s="44">
        <v>3.5</v>
      </c>
    </row>
    <row r="161" spans="1:10" ht="44.25" customHeight="1">
      <c r="A161" s="75" t="s">
        <v>245</v>
      </c>
      <c r="B161" s="116" t="s">
        <v>246</v>
      </c>
      <c r="C161" s="117"/>
      <c r="D161" s="117"/>
      <c r="E161" s="117"/>
      <c r="F161" s="117"/>
      <c r="G161" s="118"/>
      <c r="H161" s="40" t="s">
        <v>71</v>
      </c>
      <c r="I161" s="40" t="s">
        <v>71</v>
      </c>
      <c r="J161" s="40">
        <v>4.2</v>
      </c>
    </row>
    <row r="162" spans="1:10" ht="15">
      <c r="A162" s="48" t="s">
        <v>247</v>
      </c>
      <c r="B162" s="49" t="s">
        <v>248</v>
      </c>
      <c r="C162" s="50"/>
      <c r="D162" s="50"/>
      <c r="E162" s="50"/>
      <c r="F162" s="50"/>
      <c r="G162" s="51"/>
      <c r="H162" s="23" t="s">
        <v>71</v>
      </c>
      <c r="I162" s="23">
        <v>3.05</v>
      </c>
      <c r="J162" s="23">
        <v>3.5</v>
      </c>
    </row>
    <row r="163" spans="1:10" ht="15">
      <c r="A163" s="45" t="s">
        <v>249</v>
      </c>
      <c r="B163" s="46" t="s">
        <v>250</v>
      </c>
      <c r="C163" s="18"/>
      <c r="D163" s="18"/>
      <c r="E163" s="18"/>
      <c r="F163" s="18"/>
      <c r="G163" s="47"/>
      <c r="H163" s="28" t="s">
        <v>71</v>
      </c>
      <c r="I163" s="28" t="s">
        <v>71</v>
      </c>
      <c r="J163" s="28">
        <v>4</v>
      </c>
    </row>
    <row r="164" spans="1:10" ht="15">
      <c r="A164" s="48" t="s">
        <v>251</v>
      </c>
      <c r="B164" s="49" t="s">
        <v>252</v>
      </c>
      <c r="C164" s="50"/>
      <c r="D164" s="50"/>
      <c r="E164" s="50"/>
      <c r="F164" s="50"/>
      <c r="G164" s="51"/>
      <c r="H164" s="23" t="s">
        <v>71</v>
      </c>
      <c r="I164" s="23" t="s">
        <v>71</v>
      </c>
      <c r="J164" s="23">
        <v>4.5</v>
      </c>
    </row>
    <row r="165" spans="1:10" ht="15">
      <c r="A165" s="45" t="s">
        <v>253</v>
      </c>
      <c r="B165" s="46" t="s">
        <v>254</v>
      </c>
      <c r="C165" s="18"/>
      <c r="D165" s="18"/>
      <c r="E165" s="18"/>
      <c r="F165" s="18"/>
      <c r="G165" s="47"/>
      <c r="H165" s="28">
        <v>1.2</v>
      </c>
      <c r="I165" s="28">
        <v>1.45</v>
      </c>
      <c r="J165" s="28">
        <v>1.7</v>
      </c>
    </row>
    <row r="166" spans="1:10" ht="15">
      <c r="A166" s="48" t="s">
        <v>255</v>
      </c>
      <c r="B166" s="49" t="s">
        <v>256</v>
      </c>
      <c r="C166" s="50"/>
      <c r="D166" s="50"/>
      <c r="E166" s="50"/>
      <c r="F166" s="50"/>
      <c r="G166" s="51"/>
      <c r="H166" s="23" t="s">
        <v>71</v>
      </c>
      <c r="I166" s="23">
        <v>2.05</v>
      </c>
      <c r="J166" s="23">
        <v>2.5</v>
      </c>
    </row>
    <row r="167" spans="1:10" ht="15">
      <c r="A167" s="45" t="s">
        <v>257</v>
      </c>
      <c r="B167" s="46" t="s">
        <v>258</v>
      </c>
      <c r="C167" s="18"/>
      <c r="D167" s="18"/>
      <c r="E167" s="18"/>
      <c r="F167" s="18"/>
      <c r="G167" s="47"/>
      <c r="H167" s="28" t="s">
        <v>71</v>
      </c>
      <c r="I167" s="28" t="s">
        <v>71</v>
      </c>
      <c r="J167" s="28">
        <v>3</v>
      </c>
    </row>
    <row r="168" spans="1:10" ht="15">
      <c r="A168" s="48" t="s">
        <v>259</v>
      </c>
      <c r="B168" s="49" t="s">
        <v>260</v>
      </c>
      <c r="C168" s="50"/>
      <c r="D168" s="50"/>
      <c r="E168" s="50"/>
      <c r="F168" s="50"/>
      <c r="G168" s="51"/>
      <c r="H168" s="23">
        <v>1.5</v>
      </c>
      <c r="I168" s="23">
        <v>2.5</v>
      </c>
      <c r="J168" s="23">
        <v>3</v>
      </c>
    </row>
    <row r="169" spans="1:10" ht="33" customHeight="1">
      <c r="A169" s="122" t="s">
        <v>109</v>
      </c>
      <c r="B169" s="122"/>
      <c r="C169" s="122"/>
      <c r="D169" s="122"/>
      <c r="E169" s="122"/>
      <c r="F169" s="122"/>
      <c r="G169" s="122"/>
      <c r="H169" s="122"/>
      <c r="I169" s="122"/>
      <c r="J169" s="122"/>
    </row>
    <row r="170" spans="1:10" ht="33" customHeight="1">
      <c r="A170" s="52" t="s">
        <v>110</v>
      </c>
      <c r="B170" s="113" t="s">
        <v>332</v>
      </c>
      <c r="C170" s="113"/>
      <c r="D170" s="113"/>
      <c r="E170" s="113"/>
      <c r="F170" s="113"/>
      <c r="G170" s="113"/>
      <c r="H170" s="113"/>
      <c r="I170" s="113"/>
      <c r="J170" s="113"/>
    </row>
    <row r="171" spans="1:10" ht="48.75" customHeight="1">
      <c r="A171" s="52" t="s">
        <v>111</v>
      </c>
      <c r="B171" s="113" t="s">
        <v>333</v>
      </c>
      <c r="C171" s="113"/>
      <c r="D171" s="113"/>
      <c r="E171" s="113"/>
      <c r="F171" s="113"/>
      <c r="G171" s="113"/>
      <c r="H171" s="113"/>
      <c r="I171" s="113"/>
      <c r="J171" s="113"/>
    </row>
    <row r="172" spans="1:10" ht="63" customHeight="1">
      <c r="A172" s="52" t="s">
        <v>112</v>
      </c>
      <c r="B172" s="113" t="s">
        <v>334</v>
      </c>
      <c r="C172" s="113"/>
      <c r="D172" s="113"/>
      <c r="E172" s="113"/>
      <c r="F172" s="113"/>
      <c r="G172" s="113"/>
      <c r="H172" s="113"/>
      <c r="I172" s="113"/>
      <c r="J172" s="113"/>
    </row>
    <row r="173" spans="1:10" ht="65.25" customHeight="1">
      <c r="A173" s="52" t="s">
        <v>113</v>
      </c>
      <c r="B173" s="113" t="s">
        <v>335</v>
      </c>
      <c r="C173" s="113"/>
      <c r="D173" s="113"/>
      <c r="E173" s="113"/>
      <c r="F173" s="113"/>
      <c r="G173" s="113"/>
      <c r="H173" s="113"/>
      <c r="I173" s="113"/>
      <c r="J173" s="113"/>
    </row>
    <row r="174" spans="1:10" ht="30.75" customHeight="1">
      <c r="A174" s="52" t="s">
        <v>114</v>
      </c>
      <c r="B174" s="113" t="s">
        <v>152</v>
      </c>
      <c r="C174" s="113"/>
      <c r="D174" s="113"/>
      <c r="E174" s="113"/>
      <c r="F174" s="113"/>
      <c r="G174" s="113"/>
      <c r="H174" s="113"/>
      <c r="I174" s="113"/>
      <c r="J174" s="113"/>
    </row>
    <row r="175" spans="1:10" ht="46.5" customHeight="1">
      <c r="A175" s="52" t="s">
        <v>115</v>
      </c>
      <c r="B175" s="113" t="s">
        <v>336</v>
      </c>
      <c r="C175" s="113"/>
      <c r="D175" s="113"/>
      <c r="E175" s="113"/>
      <c r="F175" s="113"/>
      <c r="G175" s="113"/>
      <c r="H175" s="113"/>
      <c r="I175" s="113"/>
      <c r="J175" s="113"/>
    </row>
    <row r="176" spans="1:10" ht="44.25" customHeight="1">
      <c r="A176" s="52" t="s">
        <v>337</v>
      </c>
      <c r="B176" s="113" t="s">
        <v>338</v>
      </c>
      <c r="C176" s="113"/>
      <c r="D176" s="113"/>
      <c r="E176" s="113"/>
      <c r="F176" s="113"/>
      <c r="G176" s="113"/>
      <c r="H176" s="113"/>
      <c r="I176" s="113"/>
      <c r="J176" s="113"/>
    </row>
    <row r="177" spans="1:10" ht="35.25" customHeight="1">
      <c r="A177" s="52" t="s">
        <v>339</v>
      </c>
      <c r="B177" s="113" t="s">
        <v>153</v>
      </c>
      <c r="C177" s="113"/>
      <c r="D177" s="113"/>
      <c r="E177" s="113"/>
      <c r="F177" s="113"/>
      <c r="G177" s="113"/>
      <c r="H177" s="113"/>
      <c r="I177" s="113"/>
      <c r="J177" s="113"/>
    </row>
    <row r="178" spans="1:10" ht="29.25" customHeight="1">
      <c r="A178" s="52" t="s">
        <v>116</v>
      </c>
      <c r="B178" s="113" t="s">
        <v>340</v>
      </c>
      <c r="C178" s="113"/>
      <c r="D178" s="113"/>
      <c r="E178" s="113"/>
      <c r="F178" s="113"/>
      <c r="G178" s="113"/>
      <c r="H178" s="113"/>
      <c r="I178" s="113"/>
      <c r="J178" s="113"/>
    </row>
    <row r="179" spans="1:10" ht="29.25" customHeight="1">
      <c r="A179" s="52" t="s">
        <v>117</v>
      </c>
      <c r="B179" s="113" t="s">
        <v>119</v>
      </c>
      <c r="C179" s="113"/>
      <c r="D179" s="113"/>
      <c r="E179" s="113"/>
      <c r="F179" s="113"/>
      <c r="G179" s="113"/>
      <c r="H179" s="113"/>
      <c r="I179" s="113"/>
      <c r="J179" s="113"/>
    </row>
    <row r="180" spans="1:10" ht="30" customHeight="1">
      <c r="A180" s="52" t="s">
        <v>118</v>
      </c>
      <c r="B180" s="113" t="s">
        <v>154</v>
      </c>
      <c r="C180" s="113"/>
      <c r="D180" s="113"/>
      <c r="E180" s="113"/>
      <c r="F180" s="113"/>
      <c r="G180" s="113"/>
      <c r="H180" s="113"/>
      <c r="I180" s="113"/>
      <c r="J180" s="113"/>
    </row>
    <row r="181" spans="1:10" ht="31.5" customHeight="1">
      <c r="A181" s="52" t="s">
        <v>120</v>
      </c>
      <c r="B181" s="113" t="s">
        <v>122</v>
      </c>
      <c r="C181" s="113"/>
      <c r="D181" s="113"/>
      <c r="E181" s="113"/>
      <c r="F181" s="113"/>
      <c r="G181" s="113"/>
      <c r="H181" s="113"/>
      <c r="I181" s="113"/>
      <c r="J181" s="113"/>
    </row>
    <row r="182" spans="1:10" ht="30" customHeight="1">
      <c r="A182" s="52" t="s">
        <v>121</v>
      </c>
      <c r="B182" s="113" t="s">
        <v>341</v>
      </c>
      <c r="C182" s="113"/>
      <c r="D182" s="113"/>
      <c r="E182" s="113"/>
      <c r="F182" s="113"/>
      <c r="G182" s="113"/>
      <c r="H182" s="113"/>
      <c r="I182" s="113"/>
      <c r="J182" s="113"/>
    </row>
    <row r="183" spans="1:10" ht="15">
      <c r="A183" s="114" t="s">
        <v>123</v>
      </c>
      <c r="B183" s="114"/>
      <c r="C183" s="114"/>
      <c r="D183" s="114"/>
      <c r="E183" s="114"/>
      <c r="F183" s="114"/>
      <c r="G183" s="114"/>
      <c r="H183" s="114"/>
      <c r="I183" s="114"/>
      <c r="J183" s="114"/>
    </row>
    <row r="184" spans="1:10" ht="15">
      <c r="A184" s="60" t="s">
        <v>124</v>
      </c>
      <c r="B184" s="115" t="s">
        <v>133</v>
      </c>
      <c r="C184" s="115"/>
      <c r="D184" s="115"/>
      <c r="E184" s="115"/>
      <c r="F184" s="115"/>
      <c r="G184" s="115"/>
      <c r="H184" s="115"/>
      <c r="I184" s="115"/>
      <c r="J184" s="115"/>
    </row>
    <row r="185" spans="1:10" ht="15">
      <c r="A185" s="109" t="s">
        <v>125</v>
      </c>
      <c r="B185" s="17" t="s">
        <v>126</v>
      </c>
      <c r="C185" s="18"/>
      <c r="D185" s="18"/>
      <c r="E185" s="18"/>
      <c r="F185" s="18"/>
      <c r="G185" s="18"/>
      <c r="H185" s="18"/>
      <c r="I185" s="18"/>
      <c r="J185" s="18"/>
    </row>
    <row r="186" spans="1:10" ht="15">
      <c r="A186" s="110"/>
      <c r="B186" s="18" t="s">
        <v>127</v>
      </c>
      <c r="C186" s="47"/>
      <c r="D186" s="18" t="s">
        <v>57</v>
      </c>
      <c r="E186" s="18"/>
      <c r="F186" s="18"/>
      <c r="G186" s="18"/>
      <c r="H186" s="18"/>
      <c r="I186" s="18"/>
      <c r="J186" s="18"/>
    </row>
    <row r="187" spans="1:10" ht="15">
      <c r="A187" s="110"/>
      <c r="B187" s="18" t="s">
        <v>128</v>
      </c>
      <c r="C187" s="47"/>
      <c r="D187" s="18" t="s">
        <v>292</v>
      </c>
      <c r="E187" s="18"/>
      <c r="F187" s="18"/>
      <c r="G187" s="18"/>
      <c r="H187" s="18"/>
      <c r="I187" s="18"/>
      <c r="J187" s="18"/>
    </row>
    <row r="188" spans="1:10" ht="15">
      <c r="A188" s="110"/>
      <c r="B188" s="18" t="s">
        <v>129</v>
      </c>
      <c r="C188" s="47"/>
      <c r="D188" s="18" t="s">
        <v>165</v>
      </c>
      <c r="E188" s="18"/>
      <c r="F188" s="18"/>
      <c r="G188" s="18"/>
      <c r="H188" s="18"/>
      <c r="I188" s="18"/>
      <c r="J188" s="18"/>
    </row>
    <row r="189" spans="1:10" ht="15">
      <c r="A189" s="110"/>
      <c r="B189" s="18" t="s">
        <v>130</v>
      </c>
      <c r="C189" s="47"/>
      <c r="D189" s="53">
        <v>4</v>
      </c>
      <c r="E189" s="18"/>
      <c r="F189" s="18"/>
      <c r="G189" s="18"/>
      <c r="H189" s="18"/>
      <c r="I189" s="18"/>
      <c r="J189" s="18"/>
    </row>
    <row r="190" spans="1:10" ht="15">
      <c r="A190" s="111"/>
      <c r="B190" s="18" t="s">
        <v>131</v>
      </c>
      <c r="C190" s="47"/>
      <c r="D190" s="54">
        <v>5600</v>
      </c>
      <c r="E190" s="18" t="s">
        <v>132</v>
      </c>
      <c r="F190" s="18"/>
      <c r="G190" s="18"/>
      <c r="H190" s="18"/>
      <c r="I190" s="18"/>
      <c r="J190" s="18"/>
    </row>
    <row r="191" spans="1:2" ht="15">
      <c r="A191" s="109" t="s">
        <v>134</v>
      </c>
      <c r="B191" s="10" t="s">
        <v>135</v>
      </c>
    </row>
    <row r="192" spans="1:2" ht="15">
      <c r="A192" s="110"/>
      <c r="B192" s="10" t="s">
        <v>306</v>
      </c>
    </row>
    <row r="193" spans="1:2" ht="15">
      <c r="A193" s="110"/>
      <c r="B193" s="10" t="s">
        <v>307</v>
      </c>
    </row>
    <row r="194" spans="1:2" ht="15">
      <c r="A194" s="110"/>
      <c r="B194" s="10" t="s">
        <v>308</v>
      </c>
    </row>
    <row r="195" spans="1:10" ht="15">
      <c r="A195" s="111"/>
      <c r="B195" s="10" t="s">
        <v>309</v>
      </c>
      <c r="C195" s="14"/>
      <c r="D195" s="14"/>
      <c r="E195" s="14"/>
      <c r="F195" s="14"/>
      <c r="G195" s="14"/>
      <c r="H195" s="14"/>
      <c r="I195" s="14"/>
      <c r="J195" s="14"/>
    </row>
    <row r="196" spans="1:10" ht="15">
      <c r="A196" s="109" t="s">
        <v>149</v>
      </c>
      <c r="B196" s="112" t="s">
        <v>136</v>
      </c>
      <c r="C196" s="112"/>
      <c r="D196" s="112"/>
      <c r="E196" s="112"/>
      <c r="F196" s="112"/>
      <c r="G196" s="112"/>
      <c r="H196" s="112"/>
      <c r="I196" s="112"/>
      <c r="J196" s="112"/>
    </row>
    <row r="197" spans="1:10" ht="15">
      <c r="A197" s="110"/>
      <c r="B197" s="55" t="s">
        <v>137</v>
      </c>
      <c r="C197" s="55" t="s">
        <v>138</v>
      </c>
      <c r="D197" s="55" t="s">
        <v>139</v>
      </c>
      <c r="E197" s="55" t="s">
        <v>140</v>
      </c>
      <c r="F197" s="55" t="s">
        <v>141</v>
      </c>
      <c r="G197" s="55" t="s">
        <v>142</v>
      </c>
      <c r="H197" s="55" t="s">
        <v>143</v>
      </c>
      <c r="I197" s="55" t="s">
        <v>144</v>
      </c>
      <c r="J197" s="55" t="s">
        <v>145</v>
      </c>
    </row>
    <row r="198" spans="1:10" ht="15">
      <c r="A198" s="110"/>
      <c r="B198" s="55"/>
      <c r="C198" s="55" t="s">
        <v>146</v>
      </c>
      <c r="D198" s="55" t="s">
        <v>147</v>
      </c>
      <c r="E198" s="55" t="s">
        <v>146</v>
      </c>
      <c r="F198" s="55" t="s">
        <v>147</v>
      </c>
      <c r="G198" s="55" t="s">
        <v>146</v>
      </c>
      <c r="H198" s="55" t="s">
        <v>147</v>
      </c>
      <c r="I198" s="55" t="s">
        <v>146</v>
      </c>
      <c r="J198" s="55" t="s">
        <v>147</v>
      </c>
    </row>
    <row r="199" spans="1:10" ht="15">
      <c r="A199" s="110"/>
      <c r="B199" s="56" t="s">
        <v>63</v>
      </c>
      <c r="C199" s="57"/>
      <c r="D199" s="57"/>
      <c r="E199" s="57"/>
      <c r="F199" s="57"/>
      <c r="G199" s="57"/>
      <c r="H199" s="57">
        <v>143091.44085198684</v>
      </c>
      <c r="I199" s="57"/>
      <c r="J199" s="57"/>
    </row>
    <row r="200" spans="1:10" ht="15">
      <c r="A200" s="110"/>
      <c r="B200" s="56" t="s">
        <v>288</v>
      </c>
      <c r="C200" s="57"/>
      <c r="D200" s="57"/>
      <c r="E200" s="57"/>
      <c r="F200" s="57"/>
      <c r="G200" s="57"/>
      <c r="H200" s="57">
        <v>128782.29676678816</v>
      </c>
      <c r="I200" s="57"/>
      <c r="J200" s="57"/>
    </row>
    <row r="201" spans="1:10" ht="15">
      <c r="A201" s="110"/>
      <c r="B201" s="56" t="s">
        <v>289</v>
      </c>
      <c r="C201" s="57"/>
      <c r="D201" s="57"/>
      <c r="E201" s="57"/>
      <c r="F201" s="57"/>
      <c r="G201" s="57"/>
      <c r="H201" s="57">
        <v>128782.29676678816</v>
      </c>
      <c r="I201" s="57"/>
      <c r="J201" s="57"/>
    </row>
    <row r="202" spans="1:10" ht="15">
      <c r="A202" s="110"/>
      <c r="B202" s="56" t="s">
        <v>290</v>
      </c>
      <c r="C202" s="57"/>
      <c r="D202" s="57"/>
      <c r="E202" s="57"/>
      <c r="F202" s="57"/>
      <c r="G202" s="57"/>
      <c r="H202" s="57">
        <v>128782.29676678816</v>
      </c>
      <c r="I202" s="57"/>
      <c r="J202" s="57"/>
    </row>
    <row r="203" spans="1:10" ht="15">
      <c r="A203" s="111"/>
      <c r="B203" s="56" t="s">
        <v>148</v>
      </c>
      <c r="C203" s="58">
        <f aca="true" t="shared" si="1" ref="C203:J203">SUM(C199:C202)</f>
        <v>0</v>
      </c>
      <c r="D203" s="62">
        <f t="shared" si="1"/>
        <v>0</v>
      </c>
      <c r="E203" s="58">
        <f t="shared" si="1"/>
        <v>0</v>
      </c>
      <c r="F203" s="62">
        <f t="shared" si="1"/>
        <v>0</v>
      </c>
      <c r="G203" s="58">
        <f t="shared" si="1"/>
        <v>0</v>
      </c>
      <c r="H203" s="62">
        <f t="shared" si="1"/>
        <v>529438.3311523513</v>
      </c>
      <c r="I203" s="58">
        <f t="shared" si="1"/>
        <v>0</v>
      </c>
      <c r="J203" s="62">
        <f t="shared" si="1"/>
        <v>0</v>
      </c>
    </row>
    <row r="204" spans="1:10" ht="15">
      <c r="A204" s="61" t="s">
        <v>150</v>
      </c>
      <c r="B204" s="18" t="s">
        <v>291</v>
      </c>
      <c r="C204" s="18"/>
      <c r="D204" s="18"/>
      <c r="E204" s="18"/>
      <c r="F204" s="18"/>
      <c r="G204" s="18"/>
      <c r="H204" s="97">
        <f>+H203</f>
        <v>529438.3311523513</v>
      </c>
      <c r="I204" s="18"/>
      <c r="J204" s="18"/>
    </row>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sheetData>
  <sheetProtection algorithmName="SHA-512" hashValue="Gp3okAIUjaO0ZgXSwJelTNHE9mr02Qu8mTbfqs1djUKwZTT9A7vv94cTm6zbwITGJmRBgujghoJ1yhdFzZN6jA==" saltValue="KDyA1RQJ82IR71wJDaVBwA==" spinCount="100000" sheet="1" objects="1" scenarios="1"/>
  <mergeCells count="67">
    <mergeCell ref="J13:J14"/>
    <mergeCell ref="D9:J9"/>
    <mergeCell ref="A7:J7"/>
    <mergeCell ref="A9:B9"/>
    <mergeCell ref="A10:J10"/>
    <mergeCell ref="J11:J12"/>
    <mergeCell ref="A16:J16"/>
    <mergeCell ref="G17:J18"/>
    <mergeCell ref="A18:F18"/>
    <mergeCell ref="A19:B19"/>
    <mergeCell ref="A20:B20"/>
    <mergeCell ref="D19:F20"/>
    <mergeCell ref="H19:H20"/>
    <mergeCell ref="I19:I20"/>
    <mergeCell ref="J19:J20"/>
    <mergeCell ref="B22:D23"/>
    <mergeCell ref="B24:D25"/>
    <mergeCell ref="B26:D27"/>
    <mergeCell ref="B28:D29"/>
    <mergeCell ref="G19:G20"/>
    <mergeCell ref="F23:F29"/>
    <mergeCell ref="A30:E30"/>
    <mergeCell ref="A31:J31"/>
    <mergeCell ref="A66:J66"/>
    <mergeCell ref="A67:J67"/>
    <mergeCell ref="A68:G69"/>
    <mergeCell ref="H68:J68"/>
    <mergeCell ref="B51:F51"/>
    <mergeCell ref="C33:F33"/>
    <mergeCell ref="C34:F34"/>
    <mergeCell ref="C35:F35"/>
    <mergeCell ref="C36:F36"/>
    <mergeCell ref="C37:F37"/>
    <mergeCell ref="B41:F41"/>
    <mergeCell ref="B45:F45"/>
    <mergeCell ref="B56:F56"/>
    <mergeCell ref="B61:F61"/>
    <mergeCell ref="A78:G78"/>
    <mergeCell ref="A79:J79"/>
    <mergeCell ref="A80:A82"/>
    <mergeCell ref="B80:J80"/>
    <mergeCell ref="B81:G82"/>
    <mergeCell ref="H81:J81"/>
    <mergeCell ref="B153:G153"/>
    <mergeCell ref="B159:G159"/>
    <mergeCell ref="B160:G160"/>
    <mergeCell ref="B161:G161"/>
    <mergeCell ref="A185:A190"/>
    <mergeCell ref="B179:J179"/>
    <mergeCell ref="A169:J169"/>
    <mergeCell ref="B170:J170"/>
    <mergeCell ref="B171:J171"/>
    <mergeCell ref="B172:J172"/>
    <mergeCell ref="B173:J173"/>
    <mergeCell ref="B174:J174"/>
    <mergeCell ref="B175:J175"/>
    <mergeCell ref="B176:J176"/>
    <mergeCell ref="B177:J177"/>
    <mergeCell ref="B178:J178"/>
    <mergeCell ref="A191:A195"/>
    <mergeCell ref="B196:J196"/>
    <mergeCell ref="A196:A203"/>
    <mergeCell ref="B180:J180"/>
    <mergeCell ref="B181:J181"/>
    <mergeCell ref="B182:J182"/>
    <mergeCell ref="A183:J183"/>
    <mergeCell ref="B184:J184"/>
  </mergeCells>
  <conditionalFormatting sqref="C34:C39 C47">
    <cfRule type="cellIs" priority="14" dxfId="6" operator="equal">
      <formula>0</formula>
    </cfRule>
  </conditionalFormatting>
  <conditionalFormatting sqref="C43">
    <cfRule type="cellIs" priority="9" dxfId="6" operator="equal">
      <formula>0</formula>
    </cfRule>
  </conditionalFormatting>
  <conditionalFormatting sqref="G51:I64">
    <cfRule type="cellIs" priority="1" dxfId="0" operator="greaterThan">
      <formula>0</formula>
    </cfRule>
  </conditionalFormatting>
  <conditionalFormatting sqref="G22:J23">
    <cfRule type="cellIs" priority="19" dxfId="6" operator="equal">
      <formula>0</formula>
    </cfRule>
  </conditionalFormatting>
  <conditionalFormatting sqref="G24:J25">
    <cfRule type="cellIs" priority="20" dxfId="5" operator="equal">
      <formula>0</formula>
    </cfRule>
  </conditionalFormatting>
  <conditionalFormatting sqref="G26:J27">
    <cfRule type="cellIs" priority="21" dxfId="4" operator="equal">
      <formula>0</formula>
    </cfRule>
  </conditionalFormatting>
  <conditionalFormatting sqref="G28:J29">
    <cfRule type="cellIs" priority="23" dxfId="3" operator="equal">
      <formula>0</formula>
    </cfRule>
  </conditionalFormatting>
  <conditionalFormatting sqref="G41:J42 G45:J46">
    <cfRule type="cellIs" priority="10" dxfId="0" operator="greaterThan">
      <formula>0</formula>
    </cfRule>
  </conditionalFormatting>
  <conditionalFormatting sqref="G41:J64">
    <cfRule type="cellIs" priority="2" dxfId="1" operator="equal">
      <formula>0</formula>
    </cfRule>
  </conditionalFormatting>
  <conditionalFormatting sqref="J51:J52 J56:J59 J61:J64">
    <cfRule type="cellIs" priority="15" dxfId="0" operator="greaterThan">
      <formula>0</formula>
    </cfRule>
  </conditionalFormatting>
  <dataValidations count="3">
    <dataValidation type="list" allowBlank="1" showInputMessage="1" showErrorMessage="1" sqref="C20">
      <formula1>datos!$D$2:$D$4</formula1>
    </dataValidation>
    <dataValidation type="list" allowBlank="1" showInputMessage="1" showErrorMessage="1" sqref="D19:F20">
      <formula1>datos!$C$4:$C$89</formula1>
    </dataValidation>
    <dataValidation type="list" allowBlank="1" showInputMessage="1" showErrorMessage="1" sqref="A9:B9">
      <formula1>'clas tab'!$A$3:$A$12</formula1>
    </dataValidation>
  </dataValidations>
  <printOptions/>
  <pageMargins left="0.7086614173228347" right="0.7086614173228347" top="0.7480314960629921" bottom="0.7480314960629921" header="0.31496062992125984" footer="0.31496062992125984"/>
  <pageSetup horizontalDpi="600" verticalDpi="600" orientation="landscape" scale="66" r:id="rId4"/>
  <rowBreaks count="2" manualBreakCount="2">
    <brk id="38" max="16383" man="1"/>
    <brk id="168" max="16383" man="1"/>
  </rowBreaks>
  <ignoredErrors>
    <ignoredError sqref="E24:E26 G23:H23 H24:H25 H26:H27 H28:H29 J23 J24:J25 J26:J27 J28:J29 I24:I30 E27:E29" formula="1"/>
    <ignoredError sqref="C9" unlockedFormula="1"/>
  </ignoredErrors>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14"/>
  <sheetViews>
    <sheetView workbookViewId="0" topLeftCell="A1">
      <selection activeCell="A11" sqref="A11"/>
    </sheetView>
  </sheetViews>
  <sheetFormatPr defaultColWidth="11.421875" defaultRowHeight="15"/>
  <cols>
    <col min="1" max="1" width="64.57421875" style="0" customWidth="1"/>
    <col min="2" max="3" width="13.28125" style="0" customWidth="1"/>
  </cols>
  <sheetData>
    <row r="3" spans="1:2" ht="30">
      <c r="A3" s="88" t="s">
        <v>300</v>
      </c>
      <c r="B3" t="s">
        <v>295</v>
      </c>
    </row>
    <row r="4" spans="1:2" ht="30">
      <c r="A4" s="88" t="s">
        <v>301</v>
      </c>
      <c r="B4" t="s">
        <v>294</v>
      </c>
    </row>
    <row r="5" spans="1:2" ht="15">
      <c r="A5" s="88" t="s">
        <v>303</v>
      </c>
      <c r="B5" t="s">
        <v>296</v>
      </c>
    </row>
    <row r="6" spans="1:2" ht="15">
      <c r="A6" s="88" t="s">
        <v>302</v>
      </c>
      <c r="B6" t="s">
        <v>297</v>
      </c>
    </row>
    <row r="7" spans="1:2" ht="15">
      <c r="A7" s="88" t="s">
        <v>323</v>
      </c>
      <c r="B7" t="s">
        <v>327</v>
      </c>
    </row>
    <row r="8" spans="1:2" ht="15">
      <c r="A8" s="88" t="s">
        <v>324</v>
      </c>
      <c r="B8" t="s">
        <v>328</v>
      </c>
    </row>
    <row r="9" spans="1:2" ht="15">
      <c r="A9" s="88" t="s">
        <v>325</v>
      </c>
      <c r="B9" t="s">
        <v>329</v>
      </c>
    </row>
    <row r="10" spans="1:2" ht="30">
      <c r="A10" s="88" t="s">
        <v>304</v>
      </c>
      <c r="B10" t="s">
        <v>298</v>
      </c>
    </row>
    <row r="11" spans="1:2" ht="15">
      <c r="A11" s="88" t="s">
        <v>326</v>
      </c>
      <c r="B11" t="s">
        <v>330</v>
      </c>
    </row>
    <row r="12" spans="1:2" ht="30">
      <c r="A12" s="88" t="s">
        <v>305</v>
      </c>
      <c r="B12" t="s">
        <v>299</v>
      </c>
    </row>
    <row r="13" ht="15">
      <c r="A13" s="88"/>
    </row>
    <row r="14" ht="15">
      <c r="A14" s="88"/>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260"/>
  <sheetViews>
    <sheetView showGridLines="0" workbookViewId="0" topLeftCell="A1"/>
  </sheetViews>
  <sheetFormatPr defaultColWidth="15.8515625" defaultRowHeight="15"/>
  <cols>
    <col min="1" max="1" width="138.8515625" style="0" customWidth="1"/>
    <col min="2" max="9" width="15.8515625" style="0" customWidth="1"/>
  </cols>
  <sheetData>
    <row r="2" spans="1:9" ht="15">
      <c r="A2" s="1" t="s">
        <v>16</v>
      </c>
      <c r="B2" s="2"/>
      <c r="D2" t="s">
        <v>55</v>
      </c>
      <c r="F2" s="9" t="s">
        <v>67</v>
      </c>
      <c r="G2" s="9" t="s">
        <v>68</v>
      </c>
      <c r="H2" s="9" t="s">
        <v>69</v>
      </c>
      <c r="I2" s="9" t="s">
        <v>70</v>
      </c>
    </row>
    <row r="3" spans="1:9" ht="15">
      <c r="A3" s="3" t="s">
        <v>17</v>
      </c>
      <c r="B3" s="4" t="s">
        <v>18</v>
      </c>
      <c r="D3" t="s">
        <v>56</v>
      </c>
      <c r="F3" s="65" t="s">
        <v>20</v>
      </c>
      <c r="G3" s="65" t="s">
        <v>55</v>
      </c>
      <c r="H3" s="65" t="str">
        <f aca="true" t="shared" si="0" ref="H3:H32">F3&amp;G3</f>
        <v>E01Bajo</v>
      </c>
      <c r="I3" s="66">
        <v>1</v>
      </c>
    </row>
    <row r="4" spans="1:9" ht="15">
      <c r="A4" s="5" t="s">
        <v>19</v>
      </c>
      <c r="B4" s="6" t="s">
        <v>20</v>
      </c>
      <c r="C4" t="str">
        <f>B4&amp;" "&amp;A4</f>
        <v>E01 Estacionamientos cubiertos</v>
      </c>
      <c r="D4" t="s">
        <v>57</v>
      </c>
      <c r="F4" s="65" t="s">
        <v>21</v>
      </c>
      <c r="G4" s="65" t="s">
        <v>55</v>
      </c>
      <c r="H4" s="65" t="str">
        <f t="shared" si="0"/>
        <v>E02Bajo</v>
      </c>
      <c r="I4" s="66">
        <v>1.25</v>
      </c>
    </row>
    <row r="5" spans="1:9" ht="15">
      <c r="A5" s="7" t="s">
        <v>261</v>
      </c>
      <c r="B5" s="8" t="s">
        <v>21</v>
      </c>
      <c r="C5" t="str">
        <f aca="true" t="shared" si="1" ref="C5:C68">B5&amp;" "&amp;A5</f>
        <v>E02 Hoteles y similares (hasta 299 m2)</v>
      </c>
      <c r="F5" s="65" t="s">
        <v>22</v>
      </c>
      <c r="G5" s="65" t="s">
        <v>55</v>
      </c>
      <c r="H5" s="65" t="str">
        <f t="shared" si="0"/>
        <v>E03Bajo</v>
      </c>
      <c r="I5" s="66" t="s">
        <v>71</v>
      </c>
    </row>
    <row r="6" spans="1:9" ht="15">
      <c r="A6" s="5" t="s">
        <v>262</v>
      </c>
      <c r="B6" s="6" t="s">
        <v>22</v>
      </c>
      <c r="C6" t="str">
        <f t="shared" si="1"/>
        <v xml:space="preserve">E03 Hoteles y similares (de 300 a 2,000 m2) </v>
      </c>
      <c r="F6" s="65" t="s">
        <v>23</v>
      </c>
      <c r="G6" s="65" t="s">
        <v>55</v>
      </c>
      <c r="H6" s="65" t="str">
        <f t="shared" si="0"/>
        <v>E04Bajo</v>
      </c>
      <c r="I6" s="66" t="s">
        <v>71</v>
      </c>
    </row>
    <row r="7" spans="1:9" ht="15">
      <c r="A7" s="7" t="s">
        <v>263</v>
      </c>
      <c r="B7" s="8" t="s">
        <v>23</v>
      </c>
      <c r="C7" t="str">
        <f t="shared" si="1"/>
        <v xml:space="preserve">E04 Hoteles y similares (de 2,001 a 3,000 m2 y &lt; 25 m altura) </v>
      </c>
      <c r="F7" s="65" t="s">
        <v>24</v>
      </c>
      <c r="G7" s="65" t="s">
        <v>55</v>
      </c>
      <c r="H7" s="65" t="str">
        <f t="shared" si="0"/>
        <v>E05Bajo</v>
      </c>
      <c r="I7" s="66" t="s">
        <v>71</v>
      </c>
    </row>
    <row r="8" spans="1:9" ht="15">
      <c r="A8" s="5" t="s">
        <v>264</v>
      </c>
      <c r="B8" s="6" t="s">
        <v>24</v>
      </c>
      <c r="C8" t="str">
        <f t="shared" si="1"/>
        <v>E05 Hoteles y similares (de 3,001 a 5,000 m2)</v>
      </c>
      <c r="F8" s="65" t="s">
        <v>25</v>
      </c>
      <c r="G8" s="65" t="s">
        <v>55</v>
      </c>
      <c r="H8" s="65" t="str">
        <f t="shared" si="0"/>
        <v>E06Bajo</v>
      </c>
      <c r="I8" s="66" t="s">
        <v>71</v>
      </c>
    </row>
    <row r="9" spans="1:9" ht="15">
      <c r="A9" s="7" t="s">
        <v>265</v>
      </c>
      <c r="B9" s="8" t="s">
        <v>25</v>
      </c>
      <c r="C9" t="str">
        <f t="shared" si="1"/>
        <v>E06 Hoteles y similares (de 5,001 a 10,000 m2)</v>
      </c>
      <c r="F9" s="65" t="s">
        <v>27</v>
      </c>
      <c r="G9" s="65" t="s">
        <v>55</v>
      </c>
      <c r="H9" s="65" t="str">
        <f t="shared" si="0"/>
        <v>E07Bajo</v>
      </c>
      <c r="I9" s="66" t="s">
        <v>71</v>
      </c>
    </row>
    <row r="10" spans="1:9" ht="15">
      <c r="A10" s="5" t="s">
        <v>266</v>
      </c>
      <c r="B10" s="6" t="s">
        <v>27</v>
      </c>
      <c r="C10" t="str">
        <f t="shared" si="1"/>
        <v>E07 Hoteles y similares  (de 10,001 a 15,000 m2)</v>
      </c>
      <c r="F10" s="65" t="s">
        <v>28</v>
      </c>
      <c r="G10" s="65" t="s">
        <v>55</v>
      </c>
      <c r="H10" s="65" t="str">
        <f t="shared" si="0"/>
        <v>E08Bajo</v>
      </c>
      <c r="I10" s="66" t="s">
        <v>71</v>
      </c>
    </row>
    <row r="11" spans="1:9" ht="15">
      <c r="A11" s="7" t="s">
        <v>267</v>
      </c>
      <c r="B11" s="8" t="s">
        <v>28</v>
      </c>
      <c r="C11" t="str">
        <f t="shared" si="1"/>
        <v>E08 Hoteles y similares  (de 15,001 a 30,000 m2)</v>
      </c>
      <c r="F11" s="65" t="s">
        <v>30</v>
      </c>
      <c r="G11" s="65" t="s">
        <v>55</v>
      </c>
      <c r="H11" s="65" t="str">
        <f t="shared" si="0"/>
        <v>E09Bajo</v>
      </c>
      <c r="I11" s="66" t="s">
        <v>71</v>
      </c>
    </row>
    <row r="12" spans="1:9" ht="15">
      <c r="A12" s="5" t="s">
        <v>268</v>
      </c>
      <c r="B12" s="6" t="s">
        <v>30</v>
      </c>
      <c r="C12" t="str">
        <f t="shared" si="1"/>
        <v xml:space="preserve">E09 Hoteles y similares (de 30,001 a 50,000 m2) </v>
      </c>
      <c r="F12" s="65" t="s">
        <v>31</v>
      </c>
      <c r="G12" s="65" t="s">
        <v>55</v>
      </c>
      <c r="H12" s="65" t="str">
        <f t="shared" si="0"/>
        <v>E10Bajo</v>
      </c>
      <c r="I12" s="66" t="s">
        <v>71</v>
      </c>
    </row>
    <row r="13" spans="1:9" ht="15">
      <c r="A13" s="7" t="s">
        <v>269</v>
      </c>
      <c r="B13" s="8" t="s">
        <v>31</v>
      </c>
      <c r="C13" t="str">
        <f t="shared" si="1"/>
        <v xml:space="preserve">E10 Hoteles y similares (de 50,001 m2 en adelante) </v>
      </c>
      <c r="F13" s="65" t="s">
        <v>32</v>
      </c>
      <c r="G13" s="65" t="s">
        <v>55</v>
      </c>
      <c r="H13" s="65" t="str">
        <f t="shared" si="0"/>
        <v>E11Bajo</v>
      </c>
      <c r="I13" s="66">
        <v>1.74</v>
      </c>
    </row>
    <row r="14" spans="1:9" ht="15">
      <c r="A14" s="5" t="s">
        <v>270</v>
      </c>
      <c r="B14" s="6" t="s">
        <v>32</v>
      </c>
      <c r="C14" t="str">
        <f t="shared" si="1"/>
        <v>E11 Hospitales y similares (hasta 299 m2)</v>
      </c>
      <c r="F14" s="65" t="s">
        <v>33</v>
      </c>
      <c r="G14" s="65" t="s">
        <v>55</v>
      </c>
      <c r="H14" s="65" t="str">
        <f t="shared" si="0"/>
        <v>E12Bajo</v>
      </c>
      <c r="I14" s="66" t="s">
        <v>71</v>
      </c>
    </row>
    <row r="15" spans="1:9" ht="15">
      <c r="A15" s="7" t="s">
        <v>271</v>
      </c>
      <c r="B15" s="8" t="s">
        <v>33</v>
      </c>
      <c r="C15" t="str">
        <f t="shared" si="1"/>
        <v>E12 Hospitales y similares (de 300 a 2,000 m2)</v>
      </c>
      <c r="F15" s="65" t="s">
        <v>34</v>
      </c>
      <c r="G15" s="65" t="s">
        <v>55</v>
      </c>
      <c r="H15" s="65" t="str">
        <f t="shared" si="0"/>
        <v>E13Bajo</v>
      </c>
      <c r="I15" s="66" t="s">
        <v>71</v>
      </c>
    </row>
    <row r="16" spans="1:9" ht="15">
      <c r="A16" s="5" t="s">
        <v>272</v>
      </c>
      <c r="B16" s="6" t="s">
        <v>34</v>
      </c>
      <c r="C16" t="str">
        <f t="shared" si="1"/>
        <v>E13 Hospitales y similares (de 2,001 a 3,000 m2)</v>
      </c>
      <c r="F16" s="65" t="s">
        <v>35</v>
      </c>
      <c r="G16" s="65" t="s">
        <v>55</v>
      </c>
      <c r="H16" s="65" t="str">
        <f t="shared" si="0"/>
        <v>E14Bajo</v>
      </c>
      <c r="I16" s="66" t="s">
        <v>71</v>
      </c>
    </row>
    <row r="17" spans="1:9" ht="15">
      <c r="A17" s="7" t="s">
        <v>273</v>
      </c>
      <c r="B17" s="8" t="s">
        <v>35</v>
      </c>
      <c r="C17" t="str">
        <f t="shared" si="1"/>
        <v>E14 Hospitales y similares (de 3,001 a 5,000 m2)</v>
      </c>
      <c r="F17" s="65" t="s">
        <v>36</v>
      </c>
      <c r="G17" s="65" t="s">
        <v>55</v>
      </c>
      <c r="H17" s="65" t="str">
        <f t="shared" si="0"/>
        <v>E15Bajo</v>
      </c>
      <c r="I17" s="66" t="s">
        <v>71</v>
      </c>
    </row>
    <row r="18" spans="1:9" ht="15">
      <c r="A18" s="5" t="s">
        <v>274</v>
      </c>
      <c r="B18" s="6" t="s">
        <v>36</v>
      </c>
      <c r="C18" t="str">
        <f t="shared" si="1"/>
        <v>E15 Hospitales y similares (de 5,001 a 10,000 m2)</v>
      </c>
      <c r="F18" s="65" t="s">
        <v>37</v>
      </c>
      <c r="G18" s="65" t="s">
        <v>55</v>
      </c>
      <c r="H18" s="65" t="str">
        <f t="shared" si="0"/>
        <v>E16Bajo</v>
      </c>
      <c r="I18" s="66" t="s">
        <v>71</v>
      </c>
    </row>
    <row r="19" spans="1:9" ht="15">
      <c r="A19" s="7" t="s">
        <v>275</v>
      </c>
      <c r="B19" s="8" t="s">
        <v>37</v>
      </c>
      <c r="C19" t="str">
        <f t="shared" si="1"/>
        <v>E16 Hospitales y similares  (de 10,001 a 15,000 m2)</v>
      </c>
      <c r="F19" s="65" t="s">
        <v>38</v>
      </c>
      <c r="G19" s="65" t="s">
        <v>55</v>
      </c>
      <c r="H19" s="65" t="str">
        <f t="shared" si="0"/>
        <v>E17Bajo</v>
      </c>
      <c r="I19" s="66" t="s">
        <v>71</v>
      </c>
    </row>
    <row r="20" spans="1:9" ht="15">
      <c r="A20" s="5" t="s">
        <v>276</v>
      </c>
      <c r="B20" s="6" t="s">
        <v>38</v>
      </c>
      <c r="C20" t="str">
        <f t="shared" si="1"/>
        <v>E17 Hospitales y similares  (de 15,001 a 30,000 m2)</v>
      </c>
      <c r="F20" s="65" t="s">
        <v>39</v>
      </c>
      <c r="G20" s="65" t="s">
        <v>55</v>
      </c>
      <c r="H20" s="65" t="str">
        <f t="shared" si="0"/>
        <v>E18Bajo</v>
      </c>
      <c r="I20" s="66" t="s">
        <v>71</v>
      </c>
    </row>
    <row r="21" spans="1:9" ht="15">
      <c r="A21" s="7" t="s">
        <v>277</v>
      </c>
      <c r="B21" s="8" t="s">
        <v>39</v>
      </c>
      <c r="C21" t="str">
        <f t="shared" si="1"/>
        <v xml:space="preserve">E18 Hospitales y similares (de 30,001  a 50,000 m2) </v>
      </c>
      <c r="F21" s="65" t="s">
        <v>40</v>
      </c>
      <c r="G21" s="65" t="s">
        <v>55</v>
      </c>
      <c r="H21" s="65" t="str">
        <f t="shared" si="0"/>
        <v>E19Bajo</v>
      </c>
      <c r="I21" s="66" t="s">
        <v>71</v>
      </c>
    </row>
    <row r="22" spans="1:9" ht="15">
      <c r="A22" s="5" t="s">
        <v>278</v>
      </c>
      <c r="B22" s="6" t="s">
        <v>40</v>
      </c>
      <c r="C22" t="str">
        <f t="shared" si="1"/>
        <v xml:space="preserve">E19 Hospitales y similares (de 50,001 m2 en adelante) </v>
      </c>
      <c r="F22" s="65" t="s">
        <v>41</v>
      </c>
      <c r="G22" s="65" t="s">
        <v>55</v>
      </c>
      <c r="H22" s="65" t="str">
        <f t="shared" si="0"/>
        <v>E20Bajo</v>
      </c>
      <c r="I22" s="66">
        <v>1.5</v>
      </c>
    </row>
    <row r="23" spans="1:9" ht="15">
      <c r="A23" s="7" t="s">
        <v>26</v>
      </c>
      <c r="B23" s="8" t="s">
        <v>41</v>
      </c>
      <c r="C23" t="str">
        <f t="shared" si="1"/>
        <v>E20 Industria ligera</v>
      </c>
      <c r="F23" s="65" t="s">
        <v>42</v>
      </c>
      <c r="G23" s="65" t="s">
        <v>55</v>
      </c>
      <c r="H23" s="65" t="str">
        <f t="shared" si="0"/>
        <v>E21Bajo</v>
      </c>
      <c r="I23" s="66">
        <v>1.75</v>
      </c>
    </row>
    <row r="24" spans="1:9" ht="15">
      <c r="A24" s="5" t="s">
        <v>279</v>
      </c>
      <c r="B24" s="6" t="s">
        <v>42</v>
      </c>
      <c r="C24" t="str">
        <f t="shared" si="1"/>
        <v>E21 Industria mediana (plastico, impresiòn de cualquier tipo y similares)</v>
      </c>
      <c r="F24" s="65" t="s">
        <v>43</v>
      </c>
      <c r="G24" s="65" t="s">
        <v>55</v>
      </c>
      <c r="H24" s="65" t="str">
        <f t="shared" si="0"/>
        <v>E22Bajo</v>
      </c>
      <c r="I24" s="66">
        <v>2.2</v>
      </c>
    </row>
    <row r="25" spans="1:9" ht="15">
      <c r="A25" s="7" t="s">
        <v>29</v>
      </c>
      <c r="B25" s="8" t="s">
        <v>43</v>
      </c>
      <c r="C25" t="str">
        <f t="shared" si="1"/>
        <v>E22 Industria pesada</v>
      </c>
      <c r="F25" s="65" t="s">
        <v>45</v>
      </c>
      <c r="G25" s="65" t="s">
        <v>55</v>
      </c>
      <c r="H25" s="65" t="str">
        <f t="shared" si="0"/>
        <v>E23Bajo</v>
      </c>
      <c r="I25" s="66">
        <v>1.25</v>
      </c>
    </row>
    <row r="26" spans="1:9" ht="15">
      <c r="A26" s="5" t="s">
        <v>280</v>
      </c>
      <c r="B26" s="6" t="s">
        <v>45</v>
      </c>
      <c r="C26" t="str">
        <f t="shared" si="1"/>
        <v>E23 Oficinas (cualquier tipo) y similares (hasta 299 m2)</v>
      </c>
      <c r="F26" s="65" t="s">
        <v>47</v>
      </c>
      <c r="G26" s="65" t="s">
        <v>55</v>
      </c>
      <c r="H26" s="65" t="str">
        <f t="shared" si="0"/>
        <v>E24Bajo</v>
      </c>
      <c r="I26" s="66" t="s">
        <v>71</v>
      </c>
    </row>
    <row r="27" spans="1:9" ht="15">
      <c r="A27" s="7" t="s">
        <v>281</v>
      </c>
      <c r="B27" s="8" t="s">
        <v>47</v>
      </c>
      <c r="C27" t="str">
        <f t="shared" si="1"/>
        <v>E24 Oficinas (cualquier tipo) y similares (de 300 a 2,000 m2)</v>
      </c>
      <c r="F27" s="65" t="s">
        <v>49</v>
      </c>
      <c r="G27" s="65" t="s">
        <v>55</v>
      </c>
      <c r="H27" s="65" t="str">
        <f t="shared" si="0"/>
        <v>E25Bajo</v>
      </c>
      <c r="I27" s="66" t="s">
        <v>71</v>
      </c>
    </row>
    <row r="28" spans="1:9" ht="15">
      <c r="A28" s="5" t="s">
        <v>282</v>
      </c>
      <c r="B28" s="6" t="s">
        <v>49</v>
      </c>
      <c r="C28" t="str">
        <f t="shared" si="1"/>
        <v>E25 Oficinas (cualquier tipo) y similares (de 2,001 a 3,000 m2 y &lt; 25 m altura)</v>
      </c>
      <c r="F28" s="65" t="s">
        <v>50</v>
      </c>
      <c r="G28" s="65" t="s">
        <v>55</v>
      </c>
      <c r="H28" s="65" t="str">
        <f t="shared" si="0"/>
        <v>E26Bajo</v>
      </c>
      <c r="I28" s="66" t="s">
        <v>71</v>
      </c>
    </row>
    <row r="29" spans="1:9" ht="15">
      <c r="A29" s="7" t="s">
        <v>283</v>
      </c>
      <c r="B29" s="8" t="s">
        <v>50</v>
      </c>
      <c r="C29" t="str">
        <f t="shared" si="1"/>
        <v>E26 Oficinas (cualquier tipo) y similares (de 3,001 a 5,000 m2)</v>
      </c>
      <c r="F29" s="65" t="s">
        <v>51</v>
      </c>
      <c r="G29" s="65" t="s">
        <v>55</v>
      </c>
      <c r="H29" s="65" t="str">
        <f t="shared" si="0"/>
        <v>E27Bajo</v>
      </c>
      <c r="I29" s="66" t="s">
        <v>71</v>
      </c>
    </row>
    <row r="30" spans="1:9" ht="15">
      <c r="A30" s="5" t="s">
        <v>284</v>
      </c>
      <c r="B30" s="6" t="s">
        <v>51</v>
      </c>
      <c r="C30" t="str">
        <f t="shared" si="1"/>
        <v>E27 Oficinas (cualquier tipo) y similares (de 5,001 a 10,000 m2)</v>
      </c>
      <c r="F30" s="65" t="s">
        <v>52</v>
      </c>
      <c r="G30" s="65" t="s">
        <v>55</v>
      </c>
      <c r="H30" s="65" t="str">
        <f t="shared" si="0"/>
        <v>E28Bajo</v>
      </c>
      <c r="I30" s="66" t="s">
        <v>71</v>
      </c>
    </row>
    <row r="31" spans="1:9" ht="15">
      <c r="A31" s="7" t="s">
        <v>285</v>
      </c>
      <c r="B31" s="8" t="s">
        <v>52</v>
      </c>
      <c r="C31" t="str">
        <f t="shared" si="1"/>
        <v>E28 Oficinas (cualquier tipo) y similares (de 10,001 a 15,000 m2)</v>
      </c>
      <c r="F31" s="65" t="s">
        <v>53</v>
      </c>
      <c r="G31" s="65" t="s">
        <v>55</v>
      </c>
      <c r="H31" s="65" t="str">
        <f t="shared" si="0"/>
        <v>E29Bajo</v>
      </c>
      <c r="I31" s="66" t="s">
        <v>71</v>
      </c>
    </row>
    <row r="32" spans="1:9" ht="15">
      <c r="A32" s="5" t="s">
        <v>286</v>
      </c>
      <c r="B32" s="6" t="s">
        <v>53</v>
      </c>
      <c r="C32" t="str">
        <f t="shared" si="1"/>
        <v>E29 Oficinas (cualquier tipo) y similares (de 15,001 a 30,000 m2)</v>
      </c>
      <c r="F32" s="65" t="s">
        <v>54</v>
      </c>
      <c r="G32" s="65" t="s">
        <v>55</v>
      </c>
      <c r="H32" s="65" t="str">
        <f t="shared" si="0"/>
        <v>E30Bajo</v>
      </c>
      <c r="I32" s="66" t="s">
        <v>71</v>
      </c>
    </row>
    <row r="33" spans="1:9" ht="15">
      <c r="A33" s="7" t="s">
        <v>287</v>
      </c>
      <c r="B33" s="8" t="s">
        <v>54</v>
      </c>
      <c r="C33" t="str">
        <f t="shared" si="1"/>
        <v>E30 Oficinas (cualquier tipo) y similares (de 30,001 m2 en adelante)</v>
      </c>
      <c r="F33" s="65" t="s">
        <v>155</v>
      </c>
      <c r="G33" s="65" t="s">
        <v>55</v>
      </c>
      <c r="H33" s="65" t="str">
        <f aca="true" t="shared" si="2" ref="H33:H88">F33&amp;G33</f>
        <v>E31Bajo</v>
      </c>
      <c r="I33" s="66">
        <v>1.1</v>
      </c>
    </row>
    <row r="34" spans="1:9" ht="15">
      <c r="A34" s="5" t="s">
        <v>156</v>
      </c>
      <c r="B34" s="6" t="s">
        <v>155</v>
      </c>
      <c r="C34" t="str">
        <f t="shared" si="1"/>
        <v>E31 Vivienda hasta 6 niveles  y/ó &lt; 300 m2.</v>
      </c>
      <c r="F34" s="65" t="s">
        <v>157</v>
      </c>
      <c r="G34" s="65" t="s">
        <v>55</v>
      </c>
      <c r="H34" s="65" t="str">
        <f t="shared" si="2"/>
        <v>E32Bajo</v>
      </c>
      <c r="I34" s="66">
        <v>2</v>
      </c>
    </row>
    <row r="35" spans="1:9" ht="15">
      <c r="A35" s="7" t="s">
        <v>158</v>
      </c>
      <c r="B35" s="8" t="s">
        <v>157</v>
      </c>
      <c r="C35" t="str">
        <f t="shared" si="1"/>
        <v>E32 Vivienda hasta 6 niveles, cualquier numero de edificios, y/ó de 300 hasta 3,000 m2</v>
      </c>
      <c r="F35" s="65" t="s">
        <v>159</v>
      </c>
      <c r="G35" s="65" t="s">
        <v>55</v>
      </c>
      <c r="H35" s="65" t="str">
        <f t="shared" si="2"/>
        <v>E33Bajo</v>
      </c>
      <c r="I35" s="66">
        <v>3</v>
      </c>
    </row>
    <row r="36" spans="1:9" ht="15">
      <c r="A36" s="5" t="s">
        <v>160</v>
      </c>
      <c r="B36" s="6" t="s">
        <v>159</v>
      </c>
      <c r="C36" t="str">
        <f t="shared" si="1"/>
        <v>E33 Vivienda hasta 6 niveles, cualquier numero de edificios, y/ó mayor de 3,000 m2</v>
      </c>
      <c r="F36" s="65" t="s">
        <v>161</v>
      </c>
      <c r="G36" s="65" t="s">
        <v>55</v>
      </c>
      <c r="H36" s="65" t="str">
        <f t="shared" si="2"/>
        <v>E34Bajo</v>
      </c>
      <c r="I36" s="66" t="s">
        <v>71</v>
      </c>
    </row>
    <row r="37" spans="1:9" ht="15">
      <c r="A37" s="7" t="s">
        <v>162</v>
      </c>
      <c r="B37" s="8" t="s">
        <v>161</v>
      </c>
      <c r="C37" t="str">
        <f t="shared" si="1"/>
        <v>E34 Vivienda de 7 y hasta 10 niveles, cualquier numero de edificios, y/ó de 300 hasta 3,000 m2</v>
      </c>
      <c r="F37" s="65" t="s">
        <v>163</v>
      </c>
      <c r="G37" s="65" t="s">
        <v>55</v>
      </c>
      <c r="H37" s="65" t="str">
        <f t="shared" si="2"/>
        <v>E35Bajo</v>
      </c>
      <c r="I37" s="66" t="s">
        <v>71</v>
      </c>
    </row>
    <row r="38" spans="1:9" ht="15">
      <c r="A38" s="5" t="s">
        <v>164</v>
      </c>
      <c r="B38" s="6" t="s">
        <v>163</v>
      </c>
      <c r="C38" t="str">
        <f t="shared" si="1"/>
        <v>E35 Vivienda de 7 y hasta 10 niveles, cualquier numero de edificios, y/ó mayor de 3,000 m2</v>
      </c>
      <c r="F38" s="65" t="s">
        <v>165</v>
      </c>
      <c r="G38" s="65" t="s">
        <v>55</v>
      </c>
      <c r="H38" s="65" t="str">
        <f t="shared" si="2"/>
        <v>E36Bajo</v>
      </c>
      <c r="I38" s="66" t="s">
        <v>71</v>
      </c>
    </row>
    <row r="39" spans="1:9" ht="15">
      <c r="A39" s="7" t="s">
        <v>166</v>
      </c>
      <c r="B39" s="8" t="s">
        <v>165</v>
      </c>
      <c r="C39" t="str">
        <f t="shared" si="1"/>
        <v>E36 Vivienda de mas de 10 niveles, cualquier numero de edificios, y/ó mayor de 3,000 m2</v>
      </c>
      <c r="F39" s="65" t="s">
        <v>167</v>
      </c>
      <c r="G39" s="65" t="s">
        <v>55</v>
      </c>
      <c r="H39" s="65" t="str">
        <f t="shared" si="2"/>
        <v>E37Bajo</v>
      </c>
      <c r="I39" s="66" t="s">
        <v>71</v>
      </c>
    </row>
    <row r="40" spans="1:9" ht="15">
      <c r="A40" s="5" t="s">
        <v>168</v>
      </c>
      <c r="B40" s="6" t="s">
        <v>167</v>
      </c>
      <c r="C40" t="str">
        <f t="shared" si="1"/>
        <v>E37 Teatros, museos, auditorios, cines y similares (hasta 299 m2)</v>
      </c>
      <c r="F40" s="65" t="s">
        <v>169</v>
      </c>
      <c r="G40" s="65" t="s">
        <v>55</v>
      </c>
      <c r="H40" s="65" t="str">
        <f t="shared" si="2"/>
        <v>E38Bajo</v>
      </c>
      <c r="I40" s="66" t="s">
        <v>71</v>
      </c>
    </row>
    <row r="41" spans="1:9" ht="15">
      <c r="A41" s="7" t="s">
        <v>170</v>
      </c>
      <c r="B41" s="8" t="s">
        <v>169</v>
      </c>
      <c r="C41" t="str">
        <f t="shared" si="1"/>
        <v>E38 Teatros, museos, auditorios, cines y similares (de 300 a 2,000 m2)</v>
      </c>
      <c r="F41" s="65" t="s">
        <v>171</v>
      </c>
      <c r="G41" s="65" t="s">
        <v>55</v>
      </c>
      <c r="H41" s="65" t="str">
        <f t="shared" si="2"/>
        <v>E39Bajo</v>
      </c>
      <c r="I41" s="66" t="s">
        <v>71</v>
      </c>
    </row>
    <row r="42" spans="1:9" ht="15">
      <c r="A42" s="5" t="s">
        <v>172</v>
      </c>
      <c r="B42" s="6" t="s">
        <v>171</v>
      </c>
      <c r="C42" t="str">
        <f t="shared" si="1"/>
        <v>E39 Teatros, museos, auditorios, cines y similares (de 2,001 a 3,000 m2)</v>
      </c>
      <c r="F42" s="65" t="s">
        <v>173</v>
      </c>
      <c r="G42" s="65" t="s">
        <v>55</v>
      </c>
      <c r="H42" s="65" t="str">
        <f t="shared" si="2"/>
        <v>E40Bajo</v>
      </c>
      <c r="I42" s="66" t="s">
        <v>71</v>
      </c>
    </row>
    <row r="43" spans="1:9" ht="15">
      <c r="A43" s="7" t="s">
        <v>174</v>
      </c>
      <c r="B43" s="8" t="s">
        <v>173</v>
      </c>
      <c r="C43" t="str">
        <f t="shared" si="1"/>
        <v>E40 Teatros, museos, auditorios, cines y similares (de 3,001 a 5,000 m2)</v>
      </c>
      <c r="F43" s="65" t="s">
        <v>175</v>
      </c>
      <c r="G43" s="65" t="s">
        <v>55</v>
      </c>
      <c r="H43" s="65" t="str">
        <f t="shared" si="2"/>
        <v>E41Bajo</v>
      </c>
      <c r="I43" s="66" t="s">
        <v>71</v>
      </c>
    </row>
    <row r="44" spans="1:9" ht="15">
      <c r="A44" s="5" t="s">
        <v>176</v>
      </c>
      <c r="B44" s="6" t="s">
        <v>175</v>
      </c>
      <c r="C44" t="str">
        <f t="shared" si="1"/>
        <v>E41 Teatros, museos, auditorios, cines y similares (de 5,001 a 10,000 m2)</v>
      </c>
      <c r="F44" s="65" t="s">
        <v>177</v>
      </c>
      <c r="G44" s="65" t="s">
        <v>55</v>
      </c>
      <c r="H44" s="65" t="str">
        <f t="shared" si="2"/>
        <v>E42Bajo</v>
      </c>
      <c r="I44" s="66" t="s">
        <v>71</v>
      </c>
    </row>
    <row r="45" spans="1:9" ht="15">
      <c r="A45" s="7" t="s">
        <v>178</v>
      </c>
      <c r="B45" s="8" t="s">
        <v>177</v>
      </c>
      <c r="C45" t="str">
        <f t="shared" si="1"/>
        <v>E42 Teatros, museos, auditorios, cines y similares (de 10,001 a 20,000 m2)</v>
      </c>
      <c r="F45" s="65" t="s">
        <v>179</v>
      </c>
      <c r="G45" s="65" t="s">
        <v>55</v>
      </c>
      <c r="H45" s="65" t="str">
        <f t="shared" si="2"/>
        <v>E43Bajo</v>
      </c>
      <c r="I45" s="66" t="s">
        <v>71</v>
      </c>
    </row>
    <row r="46" spans="1:9" ht="15">
      <c r="A46" s="5" t="s">
        <v>180</v>
      </c>
      <c r="B46" s="6" t="s">
        <v>179</v>
      </c>
      <c r="C46" t="str">
        <f t="shared" si="1"/>
        <v>E43 Teatros, museos, auditorios, cines y similares (de 20,001 en adelante)</v>
      </c>
      <c r="F46" s="65" t="s">
        <v>181</v>
      </c>
      <c r="G46" s="65" t="s">
        <v>55</v>
      </c>
      <c r="H46" s="65" t="str">
        <f t="shared" si="2"/>
        <v>E44Bajo</v>
      </c>
      <c r="I46" s="66">
        <v>2</v>
      </c>
    </row>
    <row r="47" spans="1:9" ht="15">
      <c r="A47" s="7" t="s">
        <v>182</v>
      </c>
      <c r="B47" s="8" t="s">
        <v>181</v>
      </c>
      <c r="C47" t="str">
        <f t="shared" si="1"/>
        <v>E44 Tiendas de Autoservicio, Centros Comerciales y similares (hasta 299 m2)</v>
      </c>
      <c r="F47" s="65" t="s">
        <v>183</v>
      </c>
      <c r="G47" s="65" t="s">
        <v>55</v>
      </c>
      <c r="H47" s="65" t="str">
        <f t="shared" si="2"/>
        <v>E45Bajo</v>
      </c>
      <c r="I47" s="66" t="s">
        <v>71</v>
      </c>
    </row>
    <row r="48" spans="1:9" ht="15">
      <c r="A48" s="5" t="s">
        <v>184</v>
      </c>
      <c r="B48" s="6" t="s">
        <v>183</v>
      </c>
      <c r="C48" t="str">
        <f t="shared" si="1"/>
        <v>E45 Tiendas de Autoservicio, Centros Comerciales y similares (de 300 a 2,000 m2)</v>
      </c>
      <c r="F48" s="65" t="s">
        <v>185</v>
      </c>
      <c r="G48" s="65" t="s">
        <v>55</v>
      </c>
      <c r="H48" s="65" t="str">
        <f t="shared" si="2"/>
        <v>E46Bajo</v>
      </c>
      <c r="I48" s="66" t="s">
        <v>71</v>
      </c>
    </row>
    <row r="49" spans="1:9" ht="15">
      <c r="A49" s="7" t="s">
        <v>186</v>
      </c>
      <c r="B49" s="8" t="s">
        <v>185</v>
      </c>
      <c r="C49" t="str">
        <f t="shared" si="1"/>
        <v>E46 Tiendas de Autoservicio, Centros Comerciales y similares (de 2,001 a 3,000 m2)</v>
      </c>
      <c r="F49" s="65" t="s">
        <v>187</v>
      </c>
      <c r="G49" s="65" t="s">
        <v>55</v>
      </c>
      <c r="H49" s="65" t="str">
        <f t="shared" si="2"/>
        <v>E47Bajo</v>
      </c>
      <c r="I49" s="66" t="s">
        <v>71</v>
      </c>
    </row>
    <row r="50" spans="1:9" ht="15">
      <c r="A50" s="5" t="s">
        <v>188</v>
      </c>
      <c r="B50" s="6" t="s">
        <v>187</v>
      </c>
      <c r="C50" t="str">
        <f t="shared" si="1"/>
        <v>E47 Tiendas de Autoservicio, Centros Comerciales y similares (de 3,001 a 15,000 m2)</v>
      </c>
      <c r="F50" s="65" t="s">
        <v>189</v>
      </c>
      <c r="G50" s="65" t="s">
        <v>55</v>
      </c>
      <c r="H50" s="65" t="str">
        <f t="shared" si="2"/>
        <v>E48Bajo</v>
      </c>
      <c r="I50" s="66" t="s">
        <v>71</v>
      </c>
    </row>
    <row r="51" spans="1:9" ht="15">
      <c r="A51" s="7" t="s">
        <v>190</v>
      </c>
      <c r="B51" s="8" t="s">
        <v>189</v>
      </c>
      <c r="C51" t="str">
        <f t="shared" si="1"/>
        <v>E48 Tiendas de Autoservicio, Centros Comerciales y similares (de 15,001 m2 en adelante)</v>
      </c>
      <c r="F51" s="65" t="s">
        <v>191</v>
      </c>
      <c r="G51" s="65" t="s">
        <v>55</v>
      </c>
      <c r="H51" s="65" t="str">
        <f t="shared" si="2"/>
        <v>E49Bajo</v>
      </c>
      <c r="I51" s="66" t="s">
        <v>71</v>
      </c>
    </row>
    <row r="52" spans="1:9" ht="15">
      <c r="A52" s="5" t="s">
        <v>192</v>
      </c>
      <c r="B52" s="6" t="s">
        <v>191</v>
      </c>
      <c r="C52" t="str">
        <f t="shared" si="1"/>
        <v>E49 Conjuntos Mixtos (Comercial, Oficinas, Vivienda) de hasta 2,000 m2</v>
      </c>
      <c r="F52" s="65" t="s">
        <v>193</v>
      </c>
      <c r="G52" s="65" t="s">
        <v>55</v>
      </c>
      <c r="H52" s="65" t="str">
        <f t="shared" si="2"/>
        <v>E50Bajo</v>
      </c>
      <c r="I52" s="66" t="s">
        <v>71</v>
      </c>
    </row>
    <row r="53" spans="1:9" ht="15">
      <c r="A53" s="7" t="s">
        <v>194</v>
      </c>
      <c r="B53" s="8" t="s">
        <v>193</v>
      </c>
      <c r="C53" t="str">
        <f t="shared" si="1"/>
        <v>E50 Conjuntos Mixtos (Comercial, Oficinas, Vivienda) de 2,001 a 3,000 m2 o &lt; 25 m altura.</v>
      </c>
      <c r="F53" s="65" t="s">
        <v>195</v>
      </c>
      <c r="G53" s="65" t="s">
        <v>55</v>
      </c>
      <c r="H53" s="65" t="str">
        <f t="shared" si="2"/>
        <v>E51Bajo</v>
      </c>
      <c r="I53" s="66" t="s">
        <v>71</v>
      </c>
    </row>
    <row r="54" spans="1:9" ht="15">
      <c r="A54" s="5" t="s">
        <v>196</v>
      </c>
      <c r="B54" s="6" t="s">
        <v>195</v>
      </c>
      <c r="C54" t="str">
        <f t="shared" si="1"/>
        <v>E51 Conjuntos Mixtos (Comercial, Oficinas, Vivienda) de 3,001 a 15,000 m2.</v>
      </c>
      <c r="F54" s="65" t="s">
        <v>197</v>
      </c>
      <c r="G54" s="65" t="s">
        <v>55</v>
      </c>
      <c r="H54" s="65" t="str">
        <f t="shared" si="2"/>
        <v>E52Bajo</v>
      </c>
      <c r="I54" s="66" t="s">
        <v>71</v>
      </c>
    </row>
    <row r="55" spans="1:9" ht="15">
      <c r="A55" s="7" t="s">
        <v>44</v>
      </c>
      <c r="B55" s="8" t="s">
        <v>197</v>
      </c>
      <c r="C55" t="str">
        <f t="shared" si="1"/>
        <v>E52 Conjuntos Mixtos (Comercial, Oficinas, Vivienda) de 15,001 a 50,000 m2.</v>
      </c>
      <c r="F55" s="65" t="s">
        <v>198</v>
      </c>
      <c r="G55" s="65" t="s">
        <v>55</v>
      </c>
      <c r="H55" s="65" t="str">
        <f t="shared" si="2"/>
        <v>E53Bajo</v>
      </c>
      <c r="I55" s="66" t="s">
        <v>71</v>
      </c>
    </row>
    <row r="56" spans="1:9" ht="15">
      <c r="A56" s="5" t="s">
        <v>46</v>
      </c>
      <c r="B56" s="6" t="s">
        <v>198</v>
      </c>
      <c r="C56" t="str">
        <f t="shared" si="1"/>
        <v>E53 Conjuntos Mixtos (Comercial, Oficinas, Vivienda) de 50,001 a 250,000 m2.</v>
      </c>
      <c r="F56" s="65" t="s">
        <v>199</v>
      </c>
      <c r="G56" s="65" t="s">
        <v>55</v>
      </c>
      <c r="H56" s="65" t="str">
        <f t="shared" si="2"/>
        <v>E54Bajo</v>
      </c>
      <c r="I56" s="66" t="s">
        <v>71</v>
      </c>
    </row>
    <row r="57" spans="1:9" ht="15">
      <c r="A57" s="7" t="s">
        <v>48</v>
      </c>
      <c r="B57" s="8" t="s">
        <v>199</v>
      </c>
      <c r="C57" t="str">
        <f t="shared" si="1"/>
        <v>E54 Conjuntos Mixtos (Comercial, Oficinas, Vivienda) de 250,001 m2. en adelante.</v>
      </c>
      <c r="F57" s="65" t="s">
        <v>200</v>
      </c>
      <c r="G57" s="65" t="s">
        <v>55</v>
      </c>
      <c r="H57" s="65" t="str">
        <f t="shared" si="2"/>
        <v>E55Bajo</v>
      </c>
      <c r="I57" s="66" t="s">
        <v>71</v>
      </c>
    </row>
    <row r="58" spans="1:9" ht="15">
      <c r="A58" s="5" t="s">
        <v>201</v>
      </c>
      <c r="B58" s="6" t="s">
        <v>200</v>
      </c>
      <c r="C58" t="str">
        <f t="shared" si="1"/>
        <v>E55 Centrales de autobuses y similares (hasta 299 m2)</v>
      </c>
      <c r="F58" s="65" t="s">
        <v>202</v>
      </c>
      <c r="G58" s="65" t="s">
        <v>55</v>
      </c>
      <c r="H58" s="65" t="str">
        <f t="shared" si="2"/>
        <v>E56Bajo</v>
      </c>
      <c r="I58" s="66" t="s">
        <v>71</v>
      </c>
    </row>
    <row r="59" spans="1:9" ht="15">
      <c r="A59" s="7" t="s">
        <v>203</v>
      </c>
      <c r="B59" s="8" t="s">
        <v>202</v>
      </c>
      <c r="C59" t="str">
        <f t="shared" si="1"/>
        <v>E56 Centrales de autobuses y similares (de 300 a 2,000 m2)</v>
      </c>
      <c r="F59" s="65" t="s">
        <v>204</v>
      </c>
      <c r="G59" s="65" t="s">
        <v>55</v>
      </c>
      <c r="H59" s="65" t="str">
        <f t="shared" si="2"/>
        <v>E57Bajo</v>
      </c>
      <c r="I59" s="66" t="s">
        <v>71</v>
      </c>
    </row>
    <row r="60" spans="1:9" ht="15">
      <c r="A60" s="5" t="s">
        <v>205</v>
      </c>
      <c r="B60" s="6" t="s">
        <v>204</v>
      </c>
      <c r="C60" t="str">
        <f t="shared" si="1"/>
        <v>E57 Centrales de autobuses y similares (de 2,001 a 3,000 m2)</v>
      </c>
      <c r="F60" s="65" t="s">
        <v>206</v>
      </c>
      <c r="G60" s="65" t="s">
        <v>55</v>
      </c>
      <c r="H60" s="65" t="str">
        <f t="shared" si="2"/>
        <v>E58Bajo</v>
      </c>
      <c r="I60" s="66" t="s">
        <v>71</v>
      </c>
    </row>
    <row r="61" spans="1:9" ht="15">
      <c r="A61" s="7" t="s">
        <v>207</v>
      </c>
      <c r="B61" s="8" t="s">
        <v>206</v>
      </c>
      <c r="C61" t="str">
        <f t="shared" si="1"/>
        <v>E58 Centrales de autobuses y similares (de 3,001 m2 en adelante)</v>
      </c>
      <c r="F61" s="65" t="s">
        <v>208</v>
      </c>
      <c r="G61" s="65" t="s">
        <v>55</v>
      </c>
      <c r="H61" s="65" t="str">
        <f t="shared" si="2"/>
        <v>E59Bajo</v>
      </c>
      <c r="I61" s="66">
        <v>3</v>
      </c>
    </row>
    <row r="62" spans="1:9" ht="15">
      <c r="A62" s="5" t="s">
        <v>209</v>
      </c>
      <c r="B62" s="6" t="s">
        <v>208</v>
      </c>
      <c r="C62" t="str">
        <f t="shared" si="1"/>
        <v>E59 Centrales telefónicas, de comunicaciones y similares (hasta 299 m2)</v>
      </c>
      <c r="F62" s="65" t="s">
        <v>210</v>
      </c>
      <c r="G62" s="65" t="s">
        <v>55</v>
      </c>
      <c r="H62" s="65" t="str">
        <f t="shared" si="2"/>
        <v>E60Bajo</v>
      </c>
      <c r="I62" s="66" t="s">
        <v>71</v>
      </c>
    </row>
    <row r="63" spans="1:9" ht="15">
      <c r="A63" s="7" t="s">
        <v>211</v>
      </c>
      <c r="B63" s="8" t="s">
        <v>210</v>
      </c>
      <c r="C63" t="str">
        <f t="shared" si="1"/>
        <v>E60 Centrales telefónicas, de comunicaciones y similares (de 300 a 2,000 m2)</v>
      </c>
      <c r="F63" s="65" t="s">
        <v>212</v>
      </c>
      <c r="G63" s="65" t="s">
        <v>55</v>
      </c>
      <c r="H63" s="65" t="str">
        <f t="shared" si="2"/>
        <v>E61Bajo</v>
      </c>
      <c r="I63" s="66" t="s">
        <v>71</v>
      </c>
    </row>
    <row r="64" spans="1:9" ht="15">
      <c r="A64" s="5" t="s">
        <v>213</v>
      </c>
      <c r="B64" s="6" t="s">
        <v>212</v>
      </c>
      <c r="C64" t="str">
        <f t="shared" si="1"/>
        <v>E61 Centrales telefónicas, de comunicaciones y similares (de 2,001 a 3,000 m2)</v>
      </c>
      <c r="F64" s="65" t="s">
        <v>214</v>
      </c>
      <c r="G64" s="65" t="s">
        <v>55</v>
      </c>
      <c r="H64" s="65" t="str">
        <f t="shared" si="2"/>
        <v>E62Bajo</v>
      </c>
      <c r="I64" s="66" t="s">
        <v>71</v>
      </c>
    </row>
    <row r="65" spans="1:9" ht="15">
      <c r="A65" s="7" t="s">
        <v>215</v>
      </c>
      <c r="B65" s="8" t="s">
        <v>214</v>
      </c>
      <c r="C65" t="str">
        <f t="shared" si="1"/>
        <v>E62 Centrales telefónicas, de comunicaciones y similares (de 3,001 m2 en adelante)</v>
      </c>
      <c r="F65" s="65" t="s">
        <v>216</v>
      </c>
      <c r="G65" s="65" t="s">
        <v>55</v>
      </c>
      <c r="H65" s="65" t="str">
        <f t="shared" si="2"/>
        <v>E63Bajo</v>
      </c>
      <c r="I65" s="66">
        <v>1.15</v>
      </c>
    </row>
    <row r="66" spans="1:9" ht="15">
      <c r="A66" s="5" t="s">
        <v>217</v>
      </c>
      <c r="B66" s="6" t="s">
        <v>216</v>
      </c>
      <c r="C66" t="str">
        <f t="shared" si="1"/>
        <v>E63 Deportivos cubiertos y similares (hasta 299 m2)</v>
      </c>
      <c r="F66" s="65" t="s">
        <v>218</v>
      </c>
      <c r="G66" s="65" t="s">
        <v>55</v>
      </c>
      <c r="H66" s="65" t="str">
        <f t="shared" si="2"/>
        <v>E64Bajo</v>
      </c>
      <c r="I66" s="66" t="s">
        <v>71</v>
      </c>
    </row>
    <row r="67" spans="1:9" ht="15">
      <c r="A67" s="7" t="s">
        <v>219</v>
      </c>
      <c r="B67" s="8" t="s">
        <v>218</v>
      </c>
      <c r="C67" t="str">
        <f t="shared" si="1"/>
        <v>E64 Deportivos cubiertos y similares (de 300 a 2,000 m2)</v>
      </c>
      <c r="F67" s="65" t="s">
        <v>220</v>
      </c>
      <c r="G67" s="65" t="s">
        <v>55</v>
      </c>
      <c r="H67" s="65" t="str">
        <f t="shared" si="2"/>
        <v>E65Bajo</v>
      </c>
      <c r="I67" s="66" t="s">
        <v>71</v>
      </c>
    </row>
    <row r="68" spans="1:9" ht="15">
      <c r="A68" s="5" t="s">
        <v>221</v>
      </c>
      <c r="B68" s="6" t="s">
        <v>220</v>
      </c>
      <c r="C68" t="str">
        <f t="shared" si="1"/>
        <v>E65 Deportivos cubiertos y similares (de 2,001 a 3,000 m2)</v>
      </c>
      <c r="F68" s="65" t="s">
        <v>222</v>
      </c>
      <c r="G68" s="65" t="s">
        <v>55</v>
      </c>
      <c r="H68" s="65" t="str">
        <f t="shared" si="2"/>
        <v>E66Bajo</v>
      </c>
      <c r="I68" s="66" t="s">
        <v>71</v>
      </c>
    </row>
    <row r="69" spans="1:9" ht="15">
      <c r="A69" s="7" t="s">
        <v>223</v>
      </c>
      <c r="B69" s="8" t="s">
        <v>222</v>
      </c>
      <c r="C69" t="str">
        <f aca="true" t="shared" si="3" ref="C69:C89">B69&amp;" "&amp;A69</f>
        <v>E66 Deportivos cubiertos y similares (de 3,001 m2 en adelante)</v>
      </c>
      <c r="F69" s="65" t="s">
        <v>224</v>
      </c>
      <c r="G69" s="65" t="s">
        <v>55</v>
      </c>
      <c r="H69" s="65" t="str">
        <f t="shared" si="2"/>
        <v>E67Bajo</v>
      </c>
      <c r="I69" s="66" t="s">
        <v>71</v>
      </c>
    </row>
    <row r="70" spans="1:9" ht="15">
      <c r="A70" s="5" t="s">
        <v>343</v>
      </c>
      <c r="B70" s="6" t="s">
        <v>224</v>
      </c>
      <c r="C70" t="str">
        <f t="shared" si="3"/>
        <v>E67 Expendios de gasolina, diesel y gas carburante (hasta 1,000 m2.)</v>
      </c>
      <c r="F70" s="65" t="s">
        <v>225</v>
      </c>
      <c r="G70" s="65" t="s">
        <v>55</v>
      </c>
      <c r="H70" s="65" t="str">
        <f t="shared" si="2"/>
        <v>E68Bajo</v>
      </c>
      <c r="I70" s="66" t="s">
        <v>71</v>
      </c>
    </row>
    <row r="71" spans="1:9" ht="15">
      <c r="A71" s="7" t="s">
        <v>342</v>
      </c>
      <c r="B71" s="8" t="s">
        <v>225</v>
      </c>
      <c r="C71" t="str">
        <f t="shared" si="3"/>
        <v>E68 Expendios de gasolina, diesel y gas carburante (de mas de 1,000 m2.)</v>
      </c>
      <c r="F71" s="65" t="s">
        <v>226</v>
      </c>
      <c r="G71" s="65" t="s">
        <v>55</v>
      </c>
      <c r="H71" s="65" t="str">
        <f t="shared" si="2"/>
        <v>E69Bajo</v>
      </c>
      <c r="I71" s="66" t="s">
        <v>71</v>
      </c>
    </row>
    <row r="72" spans="1:9" ht="15">
      <c r="A72" s="5" t="s">
        <v>227</v>
      </c>
      <c r="B72" s="6" t="s">
        <v>226</v>
      </c>
      <c r="C72" t="str">
        <f t="shared" si="3"/>
        <v>E69 Estaciones de almacenamiento (gasolina, diesel, gas natural o L.P.) hasta 1,000 m2.</v>
      </c>
      <c r="F72" s="65" t="s">
        <v>228</v>
      </c>
      <c r="G72" s="65" t="s">
        <v>55</v>
      </c>
      <c r="H72" s="65" t="str">
        <f t="shared" si="2"/>
        <v>E70Bajo</v>
      </c>
      <c r="I72" s="66" t="s">
        <v>71</v>
      </c>
    </row>
    <row r="73" spans="1:9" ht="15">
      <c r="A73" s="7" t="s">
        <v>229</v>
      </c>
      <c r="B73" s="8" t="s">
        <v>228</v>
      </c>
      <c r="C73" t="str">
        <f t="shared" si="3"/>
        <v>E70 Estaciones de almacenamiento (gasolina, diesel, gas natural ó L.P.) de mas de 1,000 m2.</v>
      </c>
      <c r="F73" s="65" t="s">
        <v>230</v>
      </c>
      <c r="G73" s="65" t="s">
        <v>55</v>
      </c>
      <c r="H73" s="65" t="str">
        <f t="shared" si="2"/>
        <v>E71Bajo</v>
      </c>
      <c r="I73" s="66" t="s">
        <v>71</v>
      </c>
    </row>
    <row r="74" spans="1:9" ht="15">
      <c r="A74" s="5" t="s">
        <v>344</v>
      </c>
      <c r="B74" s="6" t="s">
        <v>230</v>
      </c>
      <c r="C74" t="str">
        <f t="shared" si="3"/>
        <v>E71 Estaciones de servicio mixtas: locales comerciales, expendios de gasolina, diesel o gas carburante, oficinas (hasta 1,000 m2.)</v>
      </c>
      <c r="F74" s="65" t="s">
        <v>231</v>
      </c>
      <c r="G74" s="65" t="s">
        <v>55</v>
      </c>
      <c r="H74" s="65" t="str">
        <f t="shared" si="2"/>
        <v>E72Bajo</v>
      </c>
      <c r="I74" s="66" t="s">
        <v>71</v>
      </c>
    </row>
    <row r="75" spans="1:9" ht="15">
      <c r="A75" s="7" t="s">
        <v>232</v>
      </c>
      <c r="B75" s="8" t="s">
        <v>231</v>
      </c>
      <c r="C75" t="str">
        <f t="shared" si="3"/>
        <v>E72 Estaciones de servicio mixtas: locales comerciales, expendios de gasolina, diesel o gas carburante, oficinas (de mas de 1,000 m2.)</v>
      </c>
      <c r="F75" s="65" t="s">
        <v>233</v>
      </c>
      <c r="G75" s="65" t="s">
        <v>55</v>
      </c>
      <c r="H75" s="65" t="str">
        <f t="shared" si="2"/>
        <v>E73Bajo</v>
      </c>
      <c r="I75" s="66">
        <v>2.2</v>
      </c>
    </row>
    <row r="76" spans="1:9" ht="15">
      <c r="A76" s="5" t="s">
        <v>234</v>
      </c>
      <c r="B76" s="6" t="s">
        <v>233</v>
      </c>
      <c r="C76" t="str">
        <f t="shared" si="3"/>
        <v>E73 Escuelas de nivel básico (kínder, guarderías, jardines de niños, escuelas para niños atípicos, primarias) hasta 299 m2</v>
      </c>
      <c r="F76" s="65" t="s">
        <v>235</v>
      </c>
      <c r="G76" s="65" t="s">
        <v>55</v>
      </c>
      <c r="H76" s="65" t="str">
        <f t="shared" si="2"/>
        <v>E74Bajo</v>
      </c>
      <c r="I76" s="66" t="s">
        <v>71</v>
      </c>
    </row>
    <row r="77" spans="1:9" ht="15">
      <c r="A77" s="7" t="s">
        <v>236</v>
      </c>
      <c r="B77" s="8" t="s">
        <v>235</v>
      </c>
      <c r="C77" t="str">
        <f t="shared" si="3"/>
        <v>E74 Escuelas de nivel básico (kínder, guarderías, jardines de niños, escuelas para niños atípicos, primarias) de 300 m2 a 2,000 m2</v>
      </c>
      <c r="F77" s="65" t="s">
        <v>237</v>
      </c>
      <c r="G77" s="65" t="s">
        <v>55</v>
      </c>
      <c r="H77" s="65" t="str">
        <f t="shared" si="2"/>
        <v>E75Bajo</v>
      </c>
      <c r="I77" s="66" t="s">
        <v>71</v>
      </c>
    </row>
    <row r="78" spans="1:9" ht="15">
      <c r="A78" s="5" t="s">
        <v>238</v>
      </c>
      <c r="B78" s="6" t="s">
        <v>237</v>
      </c>
      <c r="C78" t="str">
        <f t="shared" si="3"/>
        <v>E75 Escuelas de nivel básico (kínder, guarderías, jardines de niños, escuelas para niños atípicos, primarias) de 2,001 m2 a 3,000 m2</v>
      </c>
      <c r="F78" s="65" t="s">
        <v>239</v>
      </c>
      <c r="G78" s="65" t="s">
        <v>55</v>
      </c>
      <c r="H78" s="65" t="str">
        <f t="shared" si="2"/>
        <v>E76Bajo</v>
      </c>
      <c r="I78" s="66" t="s">
        <v>71</v>
      </c>
    </row>
    <row r="79" spans="1:9" ht="15">
      <c r="A79" s="7" t="s">
        <v>240</v>
      </c>
      <c r="B79" s="8" t="s">
        <v>239</v>
      </c>
      <c r="C79" t="str">
        <f t="shared" si="3"/>
        <v>E76 Escuelas de nivel básico (kínder, guarderías, jardines de niños, escuelas para niños atípicos, primarias) de 3001 m2 en adelante</v>
      </c>
      <c r="F79" s="65" t="s">
        <v>241</v>
      </c>
      <c r="G79" s="65" t="s">
        <v>55</v>
      </c>
      <c r="H79" s="65" t="str">
        <f t="shared" si="2"/>
        <v>E77Bajo</v>
      </c>
      <c r="I79" s="66" t="s">
        <v>71</v>
      </c>
    </row>
    <row r="80" spans="1:9" ht="25.5">
      <c r="A80" s="105" t="s">
        <v>242</v>
      </c>
      <c r="B80" s="6" t="s">
        <v>241</v>
      </c>
      <c r="C80" t="str">
        <f t="shared" si="3"/>
        <v>E77 Escuelas de educación media y media superior (secundarias, secundarias técnicas, preparatorias, institutos técnicos, centros de capacitación, CCH, CONALEP, Vocacionales, Normales, academias de danza, belleza y contabilidad y computación (hasta 2,000 m2)</v>
      </c>
      <c r="F80" s="65" t="s">
        <v>243</v>
      </c>
      <c r="G80" s="65" t="s">
        <v>55</v>
      </c>
      <c r="H80" s="65" t="str">
        <f t="shared" si="2"/>
        <v>E78Bajo</v>
      </c>
      <c r="I80" s="66" t="s">
        <v>71</v>
      </c>
    </row>
    <row r="81" spans="1:9" ht="25.5">
      <c r="A81" s="106" t="s">
        <v>244</v>
      </c>
      <c r="B81" s="8" t="s">
        <v>243</v>
      </c>
      <c r="C81" t="str">
        <f t="shared" si="3"/>
        <v>E78 Escuelas de educación media y media superior (secundarias, secundarias técnicas, preparatorias, institutos técnicos, centros de capacitación, CCH, CONALEP, Vocacionales, Normales, academias de danza, belleza y contabilidad y computación (de 2,001 a 3,000 m2)</v>
      </c>
      <c r="F81" s="65" t="s">
        <v>245</v>
      </c>
      <c r="G81" s="65" t="s">
        <v>55</v>
      </c>
      <c r="H81" s="65" t="str">
        <f t="shared" si="2"/>
        <v>E79Bajo</v>
      </c>
      <c r="I81" s="66" t="s">
        <v>71</v>
      </c>
    </row>
    <row r="82" spans="1:9" ht="25.5">
      <c r="A82" s="105" t="s">
        <v>246</v>
      </c>
      <c r="B82" s="6" t="s">
        <v>245</v>
      </c>
      <c r="C82" t="str">
        <f t="shared" si="3"/>
        <v>E79 Escuelas de educación media y media superior (secundarias, secundarias técnicas, preparatorias, institutos técnicos, centros de capacitación, CCH, CONALEP, Vocacionales, Normales, academias de danza, belleza y contabilidad y computación (de 3,001 m2 en adelante)</v>
      </c>
      <c r="F82" s="65" t="s">
        <v>247</v>
      </c>
      <c r="G82" s="65" t="s">
        <v>55</v>
      </c>
      <c r="H82" s="65" t="str">
        <f t="shared" si="2"/>
        <v>E80Bajo</v>
      </c>
      <c r="I82" s="66" t="s">
        <v>71</v>
      </c>
    </row>
    <row r="83" spans="1:9" ht="15">
      <c r="A83" s="7" t="s">
        <v>248</v>
      </c>
      <c r="B83" s="8" t="s">
        <v>247</v>
      </c>
      <c r="C83" t="str">
        <f t="shared" si="3"/>
        <v>E80 Escuelas de Educación Media y Superior e Instituciones Científicas (hasta 2,000 m2)</v>
      </c>
      <c r="F83" s="65" t="s">
        <v>249</v>
      </c>
      <c r="G83" s="65" t="s">
        <v>55</v>
      </c>
      <c r="H83" s="65" t="str">
        <f t="shared" si="2"/>
        <v>E81Bajo</v>
      </c>
      <c r="I83" s="66" t="s">
        <v>71</v>
      </c>
    </row>
    <row r="84" spans="1:9" ht="15">
      <c r="A84" s="5" t="s">
        <v>250</v>
      </c>
      <c r="B84" s="6" t="s">
        <v>249</v>
      </c>
      <c r="C84" t="str">
        <f t="shared" si="3"/>
        <v>E81 Escuelas de Educación Media y Superior e Instituciones Científicas (de 2,001 a 3,000 m2)</v>
      </c>
      <c r="F84" s="65" t="s">
        <v>251</v>
      </c>
      <c r="G84" s="65" t="s">
        <v>55</v>
      </c>
      <c r="H84" s="65" t="str">
        <f t="shared" si="2"/>
        <v>E82Bajo</v>
      </c>
      <c r="I84" s="66" t="s">
        <v>71</v>
      </c>
    </row>
    <row r="85" spans="1:9" ht="15">
      <c r="A85" s="7" t="s">
        <v>252</v>
      </c>
      <c r="B85" s="8" t="s">
        <v>251</v>
      </c>
      <c r="C85" t="str">
        <f t="shared" si="3"/>
        <v>E82 Escuelas de Educación Media y Superior e Instituciones Científicas (de 3,001 m2 en adelante)</v>
      </c>
      <c r="F85" s="65" t="s">
        <v>253</v>
      </c>
      <c r="G85" s="65" t="s">
        <v>55</v>
      </c>
      <c r="H85" s="65" t="str">
        <f t="shared" si="2"/>
        <v>E83Bajo</v>
      </c>
      <c r="I85" s="66">
        <v>1.2</v>
      </c>
    </row>
    <row r="86" spans="1:9" ht="15">
      <c r="A86" s="5" t="s">
        <v>254</v>
      </c>
      <c r="B86" s="6" t="s">
        <v>253</v>
      </c>
      <c r="C86" t="str">
        <f t="shared" si="3"/>
        <v>E83 Bodegas, almacenes y similares (hasta 299 m2)</v>
      </c>
      <c r="F86" s="65" t="s">
        <v>255</v>
      </c>
      <c r="G86" s="65" t="s">
        <v>55</v>
      </c>
      <c r="H86" s="65" t="str">
        <f t="shared" si="2"/>
        <v>E84Bajo</v>
      </c>
      <c r="I86" s="66" t="s">
        <v>71</v>
      </c>
    </row>
    <row r="87" spans="1:9" ht="15">
      <c r="A87" s="7" t="s">
        <v>256</v>
      </c>
      <c r="B87" s="8" t="s">
        <v>255</v>
      </c>
      <c r="C87" t="str">
        <f t="shared" si="3"/>
        <v>E84 Bodegas, almacenes y similares (de 300 a 3,000 m2)</v>
      </c>
      <c r="F87" s="65" t="s">
        <v>257</v>
      </c>
      <c r="G87" s="65" t="s">
        <v>55</v>
      </c>
      <c r="H87" s="65" t="str">
        <f t="shared" si="2"/>
        <v>E85Bajo</v>
      </c>
      <c r="I87" s="66" t="s">
        <v>71</v>
      </c>
    </row>
    <row r="88" spans="1:9" ht="15">
      <c r="A88" s="5" t="s">
        <v>258</v>
      </c>
      <c r="B88" s="6" t="s">
        <v>257</v>
      </c>
      <c r="C88" t="str">
        <f t="shared" si="3"/>
        <v>E85 Bodegas, almacenes y similares (de 3,001 m2 en adelante)</v>
      </c>
      <c r="F88" s="65" t="s">
        <v>259</v>
      </c>
      <c r="G88" s="65" t="s">
        <v>55</v>
      </c>
      <c r="H88" s="65" t="str">
        <f t="shared" si="2"/>
        <v>E86Bajo</v>
      </c>
      <c r="I88" s="66">
        <v>1.5</v>
      </c>
    </row>
    <row r="89" spans="1:9" ht="15">
      <c r="A89" s="7" t="s">
        <v>260</v>
      </c>
      <c r="B89" s="8" t="s">
        <v>259</v>
      </c>
      <c r="C89" t="str">
        <f t="shared" si="3"/>
        <v xml:space="preserve">E86 Todas las demás </v>
      </c>
      <c r="F89" s="67" t="s">
        <v>20</v>
      </c>
      <c r="G89" s="67" t="s">
        <v>56</v>
      </c>
      <c r="H89" s="67" t="str">
        <f aca="true" t="shared" si="4" ref="H89:H118">F89&amp;G89</f>
        <v>E01Medio</v>
      </c>
      <c r="I89" s="68">
        <v>1.3</v>
      </c>
    </row>
    <row r="90" spans="6:9" ht="15">
      <c r="F90" s="67" t="s">
        <v>21</v>
      </c>
      <c r="G90" s="67" t="s">
        <v>56</v>
      </c>
      <c r="H90" s="67" t="str">
        <f t="shared" si="4"/>
        <v>E02Medio</v>
      </c>
      <c r="I90" s="68">
        <v>1.5</v>
      </c>
    </row>
    <row r="91" spans="6:9" ht="15">
      <c r="F91" s="67" t="s">
        <v>22</v>
      </c>
      <c r="G91" s="67" t="s">
        <v>56</v>
      </c>
      <c r="H91" s="67" t="str">
        <f t="shared" si="4"/>
        <v>E03Medio</v>
      </c>
      <c r="I91" s="68">
        <v>1.7</v>
      </c>
    </row>
    <row r="92" spans="6:9" ht="15">
      <c r="F92" s="67" t="s">
        <v>23</v>
      </c>
      <c r="G92" s="67" t="s">
        <v>56</v>
      </c>
      <c r="H92" s="67" t="str">
        <f t="shared" si="4"/>
        <v>E04Medio</v>
      </c>
      <c r="I92" s="68" t="s">
        <v>71</v>
      </c>
    </row>
    <row r="93" spans="6:9" ht="15">
      <c r="F93" s="67" t="s">
        <v>24</v>
      </c>
      <c r="G93" s="67" t="s">
        <v>56</v>
      </c>
      <c r="H93" s="67" t="str">
        <f t="shared" si="4"/>
        <v>E05Medio</v>
      </c>
      <c r="I93" s="68" t="s">
        <v>71</v>
      </c>
    </row>
    <row r="94" spans="6:9" ht="15">
      <c r="F94" s="67" t="s">
        <v>25</v>
      </c>
      <c r="G94" s="67" t="s">
        <v>56</v>
      </c>
      <c r="H94" s="67" t="str">
        <f t="shared" si="4"/>
        <v>E06Medio</v>
      </c>
      <c r="I94" s="68" t="s">
        <v>71</v>
      </c>
    </row>
    <row r="95" spans="6:9" ht="15">
      <c r="F95" s="67" t="s">
        <v>27</v>
      </c>
      <c r="G95" s="67" t="s">
        <v>56</v>
      </c>
      <c r="H95" s="67" t="str">
        <f t="shared" si="4"/>
        <v>E07Medio</v>
      </c>
      <c r="I95" s="68" t="s">
        <v>71</v>
      </c>
    </row>
    <row r="96" spans="6:9" ht="15">
      <c r="F96" s="67" t="s">
        <v>28</v>
      </c>
      <c r="G96" s="67" t="s">
        <v>56</v>
      </c>
      <c r="H96" s="67" t="str">
        <f t="shared" si="4"/>
        <v>E08Medio</v>
      </c>
      <c r="I96" s="68" t="s">
        <v>71</v>
      </c>
    </row>
    <row r="97" spans="6:9" ht="15">
      <c r="F97" s="67" t="s">
        <v>30</v>
      </c>
      <c r="G97" s="67" t="s">
        <v>56</v>
      </c>
      <c r="H97" s="67" t="str">
        <f t="shared" si="4"/>
        <v>E09Medio</v>
      </c>
      <c r="I97" s="68" t="s">
        <v>71</v>
      </c>
    </row>
    <row r="98" spans="6:9" ht="15">
      <c r="F98" s="67" t="s">
        <v>31</v>
      </c>
      <c r="G98" s="67" t="s">
        <v>56</v>
      </c>
      <c r="H98" s="67" t="str">
        <f t="shared" si="4"/>
        <v>E10Medio</v>
      </c>
      <c r="I98" s="68" t="s">
        <v>71</v>
      </c>
    </row>
    <row r="99" spans="6:9" ht="15">
      <c r="F99" s="67" t="s">
        <v>32</v>
      </c>
      <c r="G99" s="67" t="s">
        <v>56</v>
      </c>
      <c r="H99" s="67" t="str">
        <f t="shared" si="4"/>
        <v>E11Medio</v>
      </c>
      <c r="I99" s="68">
        <v>2</v>
      </c>
    </row>
    <row r="100" spans="6:9" ht="15">
      <c r="F100" s="67" t="s">
        <v>33</v>
      </c>
      <c r="G100" s="67" t="s">
        <v>56</v>
      </c>
      <c r="H100" s="67" t="str">
        <f t="shared" si="4"/>
        <v>E12Medio</v>
      </c>
      <c r="I100" s="68">
        <v>2.35</v>
      </c>
    </row>
    <row r="101" spans="6:9" ht="15">
      <c r="F101" s="67" t="s">
        <v>34</v>
      </c>
      <c r="G101" s="67" t="s">
        <v>56</v>
      </c>
      <c r="H101" s="67" t="str">
        <f t="shared" si="4"/>
        <v>E13Medio</v>
      </c>
      <c r="I101" s="68">
        <v>2.42</v>
      </c>
    </row>
    <row r="102" spans="6:9" ht="15">
      <c r="F102" s="67" t="s">
        <v>35</v>
      </c>
      <c r="G102" s="67" t="s">
        <v>56</v>
      </c>
      <c r="H102" s="67" t="str">
        <f t="shared" si="4"/>
        <v>E14Medio</v>
      </c>
      <c r="I102" s="68" t="s">
        <v>71</v>
      </c>
    </row>
    <row r="103" spans="6:9" ht="15">
      <c r="F103" s="67" t="s">
        <v>36</v>
      </c>
      <c r="G103" s="67" t="s">
        <v>56</v>
      </c>
      <c r="H103" s="67" t="str">
        <f t="shared" si="4"/>
        <v>E15Medio</v>
      </c>
      <c r="I103" s="68" t="s">
        <v>71</v>
      </c>
    </row>
    <row r="104" spans="6:9" ht="15">
      <c r="F104" s="67" t="s">
        <v>37</v>
      </c>
      <c r="G104" s="67" t="s">
        <v>56</v>
      </c>
      <c r="H104" s="67" t="str">
        <f t="shared" si="4"/>
        <v>E16Medio</v>
      </c>
      <c r="I104" s="68" t="s">
        <v>71</v>
      </c>
    </row>
    <row r="105" spans="6:9" ht="15">
      <c r="F105" s="67" t="s">
        <v>38</v>
      </c>
      <c r="G105" s="67" t="s">
        <v>56</v>
      </c>
      <c r="H105" s="67" t="str">
        <f t="shared" si="4"/>
        <v>E17Medio</v>
      </c>
      <c r="I105" s="68" t="s">
        <v>71</v>
      </c>
    </row>
    <row r="106" spans="6:9" ht="15">
      <c r="F106" s="67" t="s">
        <v>39</v>
      </c>
      <c r="G106" s="67" t="s">
        <v>56</v>
      </c>
      <c r="H106" s="67" t="str">
        <f t="shared" si="4"/>
        <v>E18Medio</v>
      </c>
      <c r="I106" s="68" t="s">
        <v>71</v>
      </c>
    </row>
    <row r="107" spans="6:9" ht="15">
      <c r="F107" s="67" t="s">
        <v>40</v>
      </c>
      <c r="G107" s="67" t="s">
        <v>56</v>
      </c>
      <c r="H107" s="67" t="str">
        <f t="shared" si="4"/>
        <v>E19Medio</v>
      </c>
      <c r="I107" s="68" t="s">
        <v>71</v>
      </c>
    </row>
    <row r="108" spans="6:9" ht="15">
      <c r="F108" s="67" t="s">
        <v>41</v>
      </c>
      <c r="G108" s="67" t="s">
        <v>56</v>
      </c>
      <c r="H108" s="67" t="str">
        <f t="shared" si="4"/>
        <v>E20Medio</v>
      </c>
      <c r="I108" s="68">
        <v>1.75</v>
      </c>
    </row>
    <row r="109" spans="6:9" ht="15">
      <c r="F109" s="67" t="s">
        <v>42</v>
      </c>
      <c r="G109" s="67" t="s">
        <v>56</v>
      </c>
      <c r="H109" s="67" t="str">
        <f t="shared" si="4"/>
        <v>E21Medio</v>
      </c>
      <c r="I109" s="68">
        <v>2</v>
      </c>
    </row>
    <row r="110" spans="6:9" ht="15">
      <c r="F110" s="67" t="s">
        <v>43</v>
      </c>
      <c r="G110" s="67" t="s">
        <v>56</v>
      </c>
      <c r="H110" s="67" t="str">
        <f t="shared" si="4"/>
        <v>E22Medio</v>
      </c>
      <c r="I110" s="68">
        <v>2.5</v>
      </c>
    </row>
    <row r="111" spans="6:9" ht="15">
      <c r="F111" s="67" t="s">
        <v>45</v>
      </c>
      <c r="G111" s="67" t="s">
        <v>56</v>
      </c>
      <c r="H111" s="67" t="str">
        <f t="shared" si="4"/>
        <v>E23Medio</v>
      </c>
      <c r="I111" s="68">
        <v>1.5</v>
      </c>
    </row>
    <row r="112" spans="6:9" ht="15">
      <c r="F112" s="67" t="s">
        <v>47</v>
      </c>
      <c r="G112" s="67" t="s">
        <v>56</v>
      </c>
      <c r="H112" s="67" t="str">
        <f t="shared" si="4"/>
        <v>E24Medio</v>
      </c>
      <c r="I112" s="68">
        <v>1.75</v>
      </c>
    </row>
    <row r="113" spans="6:9" ht="15">
      <c r="F113" s="67" t="s">
        <v>49</v>
      </c>
      <c r="G113" s="67" t="s">
        <v>56</v>
      </c>
      <c r="H113" s="67" t="str">
        <f t="shared" si="4"/>
        <v>E25Medio</v>
      </c>
      <c r="I113" s="68">
        <v>2</v>
      </c>
    </row>
    <row r="114" spans="6:9" ht="15">
      <c r="F114" s="67" t="s">
        <v>50</v>
      </c>
      <c r="G114" s="67" t="s">
        <v>56</v>
      </c>
      <c r="H114" s="67" t="str">
        <f t="shared" si="4"/>
        <v>E26Medio</v>
      </c>
      <c r="I114" s="68" t="s">
        <v>71</v>
      </c>
    </row>
    <row r="115" spans="6:9" ht="15">
      <c r="F115" s="67" t="s">
        <v>51</v>
      </c>
      <c r="G115" s="67" t="s">
        <v>56</v>
      </c>
      <c r="H115" s="67" t="str">
        <f t="shared" si="4"/>
        <v>E27Medio</v>
      </c>
      <c r="I115" s="68" t="s">
        <v>71</v>
      </c>
    </row>
    <row r="116" spans="6:9" ht="15">
      <c r="F116" s="67" t="s">
        <v>52</v>
      </c>
      <c r="G116" s="67" t="s">
        <v>56</v>
      </c>
      <c r="H116" s="67" t="str">
        <f t="shared" si="4"/>
        <v>E28Medio</v>
      </c>
      <c r="I116" s="68" t="s">
        <v>71</v>
      </c>
    </row>
    <row r="117" spans="6:9" ht="15">
      <c r="F117" s="67" t="s">
        <v>53</v>
      </c>
      <c r="G117" s="67" t="s">
        <v>56</v>
      </c>
      <c r="H117" s="67" t="str">
        <f t="shared" si="4"/>
        <v>E29Medio</v>
      </c>
      <c r="I117" s="68" t="s">
        <v>71</v>
      </c>
    </row>
    <row r="118" spans="6:9" ht="15">
      <c r="F118" s="67" t="s">
        <v>54</v>
      </c>
      <c r="G118" s="67" t="s">
        <v>56</v>
      </c>
      <c r="H118" s="67" t="str">
        <f t="shared" si="4"/>
        <v>E30Medio</v>
      </c>
      <c r="I118" s="68" t="s">
        <v>71</v>
      </c>
    </row>
    <row r="119" spans="6:9" ht="15">
      <c r="F119" s="67" t="s">
        <v>155</v>
      </c>
      <c r="G119" s="67" t="s">
        <v>56</v>
      </c>
      <c r="H119" s="67" t="str">
        <f aca="true" t="shared" si="5" ref="H119:H174">F119&amp;G119</f>
        <v>E31Medio</v>
      </c>
      <c r="I119" s="68" t="s">
        <v>71</v>
      </c>
    </row>
    <row r="120" spans="6:9" ht="15">
      <c r="F120" s="67" t="s">
        <v>157</v>
      </c>
      <c r="G120" s="67" t="s">
        <v>56</v>
      </c>
      <c r="H120" s="67" t="str">
        <f t="shared" si="5"/>
        <v>E32Medio</v>
      </c>
      <c r="I120" s="68" t="s">
        <v>71</v>
      </c>
    </row>
    <row r="121" spans="6:9" ht="15">
      <c r="F121" s="67" t="s">
        <v>159</v>
      </c>
      <c r="G121" s="67" t="s">
        <v>56</v>
      </c>
      <c r="H121" s="67" t="str">
        <f t="shared" si="5"/>
        <v>E33Medio</v>
      </c>
      <c r="I121" s="68" t="s">
        <v>71</v>
      </c>
    </row>
    <row r="122" spans="6:9" ht="15">
      <c r="F122" s="67" t="s">
        <v>161</v>
      </c>
      <c r="G122" s="67" t="s">
        <v>56</v>
      </c>
      <c r="H122" s="67" t="str">
        <f t="shared" si="5"/>
        <v>E34Medio</v>
      </c>
      <c r="I122" s="68">
        <v>2.75</v>
      </c>
    </row>
    <row r="123" spans="6:9" ht="15">
      <c r="F123" s="67" t="s">
        <v>163</v>
      </c>
      <c r="G123" s="67" t="s">
        <v>56</v>
      </c>
      <c r="H123" s="67" t="str">
        <f t="shared" si="5"/>
        <v>E35Medio</v>
      </c>
      <c r="I123" s="68">
        <v>3</v>
      </c>
    </row>
    <row r="124" spans="6:9" ht="15">
      <c r="F124" s="67" t="s">
        <v>165</v>
      </c>
      <c r="G124" s="67" t="s">
        <v>56</v>
      </c>
      <c r="H124" s="67" t="str">
        <f t="shared" si="5"/>
        <v>E36Medio</v>
      </c>
      <c r="I124" s="68" t="s">
        <v>71</v>
      </c>
    </row>
    <row r="125" spans="6:9" ht="15">
      <c r="F125" s="67" t="s">
        <v>167</v>
      </c>
      <c r="G125" s="67" t="s">
        <v>56</v>
      </c>
      <c r="H125" s="67" t="str">
        <f t="shared" si="5"/>
        <v>E37Medio</v>
      </c>
      <c r="I125" s="68">
        <v>1.74</v>
      </c>
    </row>
    <row r="126" spans="6:9" ht="15">
      <c r="F126" s="67" t="s">
        <v>169</v>
      </c>
      <c r="G126" s="67" t="s">
        <v>56</v>
      </c>
      <c r="H126" s="67" t="str">
        <f t="shared" si="5"/>
        <v>E38Medio</v>
      </c>
      <c r="I126" s="68">
        <v>2.6</v>
      </c>
    </row>
    <row r="127" spans="6:9" ht="15">
      <c r="F127" s="67" t="s">
        <v>171</v>
      </c>
      <c r="G127" s="67" t="s">
        <v>56</v>
      </c>
      <c r="H127" s="67" t="str">
        <f t="shared" si="5"/>
        <v>E39Medio</v>
      </c>
      <c r="I127" s="68" t="s">
        <v>71</v>
      </c>
    </row>
    <row r="128" spans="6:9" ht="15">
      <c r="F128" s="67" t="s">
        <v>173</v>
      </c>
      <c r="G128" s="67" t="s">
        <v>56</v>
      </c>
      <c r="H128" s="67" t="str">
        <f t="shared" si="5"/>
        <v>E40Medio</v>
      </c>
      <c r="I128" s="68" t="s">
        <v>71</v>
      </c>
    </row>
    <row r="129" spans="6:9" ht="15">
      <c r="F129" s="67" t="s">
        <v>175</v>
      </c>
      <c r="G129" s="67" t="s">
        <v>56</v>
      </c>
      <c r="H129" s="67" t="str">
        <f t="shared" si="5"/>
        <v>E41Medio</v>
      </c>
      <c r="I129" s="68" t="s">
        <v>71</v>
      </c>
    </row>
    <row r="130" spans="6:9" ht="15">
      <c r="F130" s="67" t="s">
        <v>177</v>
      </c>
      <c r="G130" s="67" t="s">
        <v>56</v>
      </c>
      <c r="H130" s="67" t="str">
        <f t="shared" si="5"/>
        <v>E42Medio</v>
      </c>
      <c r="I130" s="68" t="s">
        <v>71</v>
      </c>
    </row>
    <row r="131" spans="6:9" ht="15">
      <c r="F131" s="67" t="s">
        <v>179</v>
      </c>
      <c r="G131" s="67" t="s">
        <v>56</v>
      </c>
      <c r="H131" s="67" t="str">
        <f t="shared" si="5"/>
        <v>E43Medio</v>
      </c>
      <c r="I131" s="68" t="s">
        <v>71</v>
      </c>
    </row>
    <row r="132" spans="6:9" ht="15">
      <c r="F132" s="67" t="s">
        <v>181</v>
      </c>
      <c r="G132" s="67" t="s">
        <v>56</v>
      </c>
      <c r="H132" s="67" t="str">
        <f t="shared" si="5"/>
        <v>E44Medio</v>
      </c>
      <c r="I132" s="68">
        <v>2.4</v>
      </c>
    </row>
    <row r="133" spans="6:9" ht="15">
      <c r="F133" s="67" t="s">
        <v>183</v>
      </c>
      <c r="G133" s="67" t="s">
        <v>56</v>
      </c>
      <c r="H133" s="67" t="str">
        <f t="shared" si="5"/>
        <v>E45Medio</v>
      </c>
      <c r="I133" s="68">
        <v>2.9</v>
      </c>
    </row>
    <row r="134" spans="6:9" ht="15">
      <c r="F134" s="67" t="s">
        <v>185</v>
      </c>
      <c r="G134" s="67" t="s">
        <v>56</v>
      </c>
      <c r="H134" s="67" t="str">
        <f t="shared" si="5"/>
        <v>E46Medio</v>
      </c>
      <c r="I134" s="68">
        <v>4.15</v>
      </c>
    </row>
    <row r="135" spans="6:9" ht="15">
      <c r="F135" s="67" t="s">
        <v>187</v>
      </c>
      <c r="G135" s="67" t="s">
        <v>56</v>
      </c>
      <c r="H135" s="67" t="str">
        <f t="shared" si="5"/>
        <v>E47Medio</v>
      </c>
      <c r="I135" s="68" t="s">
        <v>71</v>
      </c>
    </row>
    <row r="136" spans="6:9" ht="15">
      <c r="F136" s="67" t="s">
        <v>189</v>
      </c>
      <c r="G136" s="67" t="s">
        <v>56</v>
      </c>
      <c r="H136" s="67" t="str">
        <f t="shared" si="5"/>
        <v>E48Medio</v>
      </c>
      <c r="I136" s="68" t="s">
        <v>71</v>
      </c>
    </row>
    <row r="137" spans="6:9" ht="15">
      <c r="F137" s="67" t="s">
        <v>191</v>
      </c>
      <c r="G137" s="67" t="s">
        <v>56</v>
      </c>
      <c r="H137" s="67" t="str">
        <f t="shared" si="5"/>
        <v>E49Medio</v>
      </c>
      <c r="I137" s="68">
        <v>3</v>
      </c>
    </row>
    <row r="138" spans="6:9" ht="15">
      <c r="F138" s="67" t="s">
        <v>193</v>
      </c>
      <c r="G138" s="67" t="s">
        <v>56</v>
      </c>
      <c r="H138" s="67" t="str">
        <f t="shared" si="5"/>
        <v>E50Medio</v>
      </c>
      <c r="I138" s="68">
        <v>4.3</v>
      </c>
    </row>
    <row r="139" spans="6:9" ht="15">
      <c r="F139" s="67" t="s">
        <v>195</v>
      </c>
      <c r="G139" s="67" t="s">
        <v>56</v>
      </c>
      <c r="H139" s="67" t="str">
        <f t="shared" si="5"/>
        <v>E51Medio</v>
      </c>
      <c r="I139" s="68" t="s">
        <v>71</v>
      </c>
    </row>
    <row r="140" spans="6:9" ht="15">
      <c r="F140" s="67" t="s">
        <v>197</v>
      </c>
      <c r="G140" s="67" t="s">
        <v>56</v>
      </c>
      <c r="H140" s="67" t="str">
        <f t="shared" si="5"/>
        <v>E52Medio</v>
      </c>
      <c r="I140" s="68" t="s">
        <v>71</v>
      </c>
    </row>
    <row r="141" spans="6:9" ht="15">
      <c r="F141" s="67" t="s">
        <v>198</v>
      </c>
      <c r="G141" s="67" t="s">
        <v>56</v>
      </c>
      <c r="H141" s="67" t="str">
        <f t="shared" si="5"/>
        <v>E53Medio</v>
      </c>
      <c r="I141" s="68" t="s">
        <v>71</v>
      </c>
    </row>
    <row r="142" spans="6:9" ht="15">
      <c r="F142" s="67" t="s">
        <v>199</v>
      </c>
      <c r="G142" s="67" t="s">
        <v>56</v>
      </c>
      <c r="H142" s="67" t="str">
        <f t="shared" si="5"/>
        <v>E54Medio</v>
      </c>
      <c r="I142" s="68" t="s">
        <v>71</v>
      </c>
    </row>
    <row r="143" spans="6:9" ht="15">
      <c r="F143" s="67" t="s">
        <v>200</v>
      </c>
      <c r="G143" s="67" t="s">
        <v>56</v>
      </c>
      <c r="H143" s="67" t="str">
        <f t="shared" si="5"/>
        <v>E55Medio</v>
      </c>
      <c r="I143" s="68">
        <v>1.3</v>
      </c>
    </row>
    <row r="144" spans="6:9" ht="15">
      <c r="F144" s="67" t="s">
        <v>202</v>
      </c>
      <c r="G144" s="67" t="s">
        <v>56</v>
      </c>
      <c r="H144" s="67" t="str">
        <f t="shared" si="5"/>
        <v>E56Medio</v>
      </c>
      <c r="I144" s="68">
        <v>1.6</v>
      </c>
    </row>
    <row r="145" spans="6:9" ht="15">
      <c r="F145" s="67" t="s">
        <v>204</v>
      </c>
      <c r="G145" s="67" t="s">
        <v>56</v>
      </c>
      <c r="H145" s="67" t="str">
        <f t="shared" si="5"/>
        <v>E57Medio</v>
      </c>
      <c r="I145" s="68">
        <v>1.85</v>
      </c>
    </row>
    <row r="146" spans="6:9" ht="15">
      <c r="F146" s="67" t="s">
        <v>206</v>
      </c>
      <c r="G146" s="67" t="s">
        <v>56</v>
      </c>
      <c r="H146" s="67" t="str">
        <f t="shared" si="5"/>
        <v>E58Medio</v>
      </c>
      <c r="I146" s="68" t="s">
        <v>71</v>
      </c>
    </row>
    <row r="147" spans="6:9" ht="15">
      <c r="F147" s="67" t="s">
        <v>208</v>
      </c>
      <c r="G147" s="67" t="s">
        <v>56</v>
      </c>
      <c r="H147" s="67" t="str">
        <f t="shared" si="5"/>
        <v>E59Medio</v>
      </c>
      <c r="I147" s="68" t="s">
        <v>71</v>
      </c>
    </row>
    <row r="148" spans="6:9" ht="15">
      <c r="F148" s="67" t="s">
        <v>210</v>
      </c>
      <c r="G148" s="67" t="s">
        <v>56</v>
      </c>
      <c r="H148" s="67" t="str">
        <f t="shared" si="5"/>
        <v>E60Medio</v>
      </c>
      <c r="I148" s="68">
        <v>3.15</v>
      </c>
    </row>
    <row r="149" spans="6:9" ht="15">
      <c r="F149" s="67" t="s">
        <v>212</v>
      </c>
      <c r="G149" s="67" t="s">
        <v>56</v>
      </c>
      <c r="H149" s="67" t="str">
        <f t="shared" si="5"/>
        <v>E61Medio</v>
      </c>
      <c r="I149" s="68">
        <v>3.35</v>
      </c>
    </row>
    <row r="150" spans="6:9" ht="15">
      <c r="F150" s="67" t="s">
        <v>214</v>
      </c>
      <c r="G150" s="67" t="s">
        <v>56</v>
      </c>
      <c r="H150" s="67" t="str">
        <f t="shared" si="5"/>
        <v>E62Medio</v>
      </c>
      <c r="I150" s="68" t="s">
        <v>71</v>
      </c>
    </row>
    <row r="151" spans="6:9" ht="15">
      <c r="F151" s="67" t="s">
        <v>216</v>
      </c>
      <c r="G151" s="67" t="s">
        <v>56</v>
      </c>
      <c r="H151" s="67" t="str">
        <f t="shared" si="5"/>
        <v>E63Medio</v>
      </c>
      <c r="I151" s="68">
        <v>1.3</v>
      </c>
    </row>
    <row r="152" spans="6:9" ht="15">
      <c r="F152" s="67" t="s">
        <v>218</v>
      </c>
      <c r="G152" s="67" t="s">
        <v>56</v>
      </c>
      <c r="H152" s="67" t="str">
        <f t="shared" si="5"/>
        <v>E64Medio</v>
      </c>
      <c r="I152" s="68">
        <v>1.65</v>
      </c>
    </row>
    <row r="153" spans="6:9" ht="15">
      <c r="F153" s="67" t="s">
        <v>220</v>
      </c>
      <c r="G153" s="67" t="s">
        <v>56</v>
      </c>
      <c r="H153" s="67" t="str">
        <f t="shared" si="5"/>
        <v>E65Medio</v>
      </c>
      <c r="I153" s="68">
        <v>1.8</v>
      </c>
    </row>
    <row r="154" spans="6:9" ht="15">
      <c r="F154" s="67" t="s">
        <v>222</v>
      </c>
      <c r="G154" s="67" t="s">
        <v>56</v>
      </c>
      <c r="H154" s="67" t="str">
        <f t="shared" si="5"/>
        <v>E66Medio</v>
      </c>
      <c r="I154" s="68" t="s">
        <v>71</v>
      </c>
    </row>
    <row r="155" spans="6:9" ht="15">
      <c r="F155" s="67" t="s">
        <v>224</v>
      </c>
      <c r="G155" s="67" t="s">
        <v>56</v>
      </c>
      <c r="H155" s="67" t="str">
        <f t="shared" si="5"/>
        <v>E67Medio</v>
      </c>
      <c r="I155" s="68" t="s">
        <v>71</v>
      </c>
    </row>
    <row r="156" spans="6:9" ht="15">
      <c r="F156" s="67" t="s">
        <v>225</v>
      </c>
      <c r="G156" s="67" t="s">
        <v>56</v>
      </c>
      <c r="H156" s="67" t="str">
        <f t="shared" si="5"/>
        <v>E68Medio</v>
      </c>
      <c r="I156" s="68" t="s">
        <v>71</v>
      </c>
    </row>
    <row r="157" spans="6:9" ht="15">
      <c r="F157" s="67" t="s">
        <v>226</v>
      </c>
      <c r="G157" s="67" t="s">
        <v>56</v>
      </c>
      <c r="H157" s="67" t="str">
        <f t="shared" si="5"/>
        <v>E69Medio</v>
      </c>
      <c r="I157" s="68" t="s">
        <v>71</v>
      </c>
    </row>
    <row r="158" spans="6:9" ht="15">
      <c r="F158" s="67" t="s">
        <v>228</v>
      </c>
      <c r="G158" s="67" t="s">
        <v>56</v>
      </c>
      <c r="H158" s="67" t="str">
        <f t="shared" si="5"/>
        <v>E70Medio</v>
      </c>
      <c r="I158" s="68" t="s">
        <v>71</v>
      </c>
    </row>
    <row r="159" spans="6:9" ht="15">
      <c r="F159" s="67" t="s">
        <v>230</v>
      </c>
      <c r="G159" s="67" t="s">
        <v>56</v>
      </c>
      <c r="H159" s="67" t="str">
        <f t="shared" si="5"/>
        <v>E71Medio</v>
      </c>
      <c r="I159" s="68" t="s">
        <v>71</v>
      </c>
    </row>
    <row r="160" spans="6:9" ht="15">
      <c r="F160" s="67" t="s">
        <v>231</v>
      </c>
      <c r="G160" s="67" t="s">
        <v>56</v>
      </c>
      <c r="H160" s="67" t="str">
        <f t="shared" si="5"/>
        <v>E72Medio</v>
      </c>
      <c r="I160" s="68" t="s">
        <v>71</v>
      </c>
    </row>
    <row r="161" spans="6:9" ht="15">
      <c r="F161" s="67" t="s">
        <v>233</v>
      </c>
      <c r="G161" s="67" t="s">
        <v>56</v>
      </c>
      <c r="H161" s="67" t="str">
        <f t="shared" si="5"/>
        <v>E73Medio</v>
      </c>
      <c r="I161" s="68">
        <v>2.5</v>
      </c>
    </row>
    <row r="162" spans="6:9" ht="15">
      <c r="F162" s="67" t="s">
        <v>235</v>
      </c>
      <c r="G162" s="67" t="s">
        <v>56</v>
      </c>
      <c r="H162" s="67" t="str">
        <f t="shared" si="5"/>
        <v>E74Medio</v>
      </c>
      <c r="I162" s="68">
        <v>2.6</v>
      </c>
    </row>
    <row r="163" spans="6:9" ht="15">
      <c r="F163" s="67" t="s">
        <v>237</v>
      </c>
      <c r="G163" s="67" t="s">
        <v>56</v>
      </c>
      <c r="H163" s="67" t="str">
        <f t="shared" si="5"/>
        <v>E75Medio</v>
      </c>
      <c r="I163" s="68" t="s">
        <v>71</v>
      </c>
    </row>
    <row r="164" spans="6:9" ht="15">
      <c r="F164" s="67" t="s">
        <v>239</v>
      </c>
      <c r="G164" s="67" t="s">
        <v>56</v>
      </c>
      <c r="H164" s="67" t="str">
        <f t="shared" si="5"/>
        <v>E76Medio</v>
      </c>
      <c r="I164" s="68" t="s">
        <v>71</v>
      </c>
    </row>
    <row r="165" spans="6:9" ht="15">
      <c r="F165" s="67" t="s">
        <v>241</v>
      </c>
      <c r="G165" s="67" t="s">
        <v>56</v>
      </c>
      <c r="H165" s="67" t="str">
        <f t="shared" si="5"/>
        <v>E77Medio</v>
      </c>
      <c r="I165" s="68">
        <v>2.65</v>
      </c>
    </row>
    <row r="166" spans="6:9" ht="15">
      <c r="F166" s="67" t="s">
        <v>243</v>
      </c>
      <c r="G166" s="67" t="s">
        <v>56</v>
      </c>
      <c r="H166" s="67" t="str">
        <f t="shared" si="5"/>
        <v>E78Medio</v>
      </c>
      <c r="I166" s="68" t="s">
        <v>71</v>
      </c>
    </row>
    <row r="167" spans="6:9" ht="15">
      <c r="F167" s="67" t="s">
        <v>245</v>
      </c>
      <c r="G167" s="67" t="s">
        <v>56</v>
      </c>
      <c r="H167" s="67" t="str">
        <f t="shared" si="5"/>
        <v>E79Medio</v>
      </c>
      <c r="I167" s="68" t="s">
        <v>71</v>
      </c>
    </row>
    <row r="168" spans="6:9" ht="15">
      <c r="F168" s="67" t="s">
        <v>247</v>
      </c>
      <c r="G168" s="67" t="s">
        <v>56</v>
      </c>
      <c r="H168" s="67" t="str">
        <f t="shared" si="5"/>
        <v>E80Medio</v>
      </c>
      <c r="I168" s="68">
        <v>3.05</v>
      </c>
    </row>
    <row r="169" spans="6:9" ht="15">
      <c r="F169" s="67" t="s">
        <v>249</v>
      </c>
      <c r="G169" s="67" t="s">
        <v>56</v>
      </c>
      <c r="H169" s="67" t="str">
        <f t="shared" si="5"/>
        <v>E81Medio</v>
      </c>
      <c r="I169" s="68" t="s">
        <v>71</v>
      </c>
    </row>
    <row r="170" spans="6:9" ht="15">
      <c r="F170" s="67" t="s">
        <v>251</v>
      </c>
      <c r="G170" s="67" t="s">
        <v>56</v>
      </c>
      <c r="H170" s="67" t="str">
        <f t="shared" si="5"/>
        <v>E82Medio</v>
      </c>
      <c r="I170" s="68" t="s">
        <v>71</v>
      </c>
    </row>
    <row r="171" spans="6:9" ht="15">
      <c r="F171" s="67" t="s">
        <v>253</v>
      </c>
      <c r="G171" s="67" t="s">
        <v>56</v>
      </c>
      <c r="H171" s="67" t="str">
        <f t="shared" si="5"/>
        <v>E83Medio</v>
      </c>
      <c r="I171" s="68">
        <v>1.45</v>
      </c>
    </row>
    <row r="172" spans="6:9" ht="15">
      <c r="F172" s="67" t="s">
        <v>255</v>
      </c>
      <c r="G172" s="67" t="s">
        <v>56</v>
      </c>
      <c r="H172" s="67" t="str">
        <f t="shared" si="5"/>
        <v>E84Medio</v>
      </c>
      <c r="I172" s="68">
        <v>2.05</v>
      </c>
    </row>
    <row r="173" spans="6:9" ht="15">
      <c r="F173" s="67" t="s">
        <v>257</v>
      </c>
      <c r="G173" s="67" t="s">
        <v>56</v>
      </c>
      <c r="H173" s="67" t="str">
        <f t="shared" si="5"/>
        <v>E85Medio</v>
      </c>
      <c r="I173" s="68" t="s">
        <v>71</v>
      </c>
    </row>
    <row r="174" spans="6:9" ht="15">
      <c r="F174" s="67" t="s">
        <v>259</v>
      </c>
      <c r="G174" s="67" t="s">
        <v>56</v>
      </c>
      <c r="H174" s="67" t="str">
        <f t="shared" si="5"/>
        <v>E86Medio</v>
      </c>
      <c r="I174" s="68">
        <v>2.5</v>
      </c>
    </row>
    <row r="175" spans="6:9" ht="15">
      <c r="F175" s="69" t="s">
        <v>20</v>
      </c>
      <c r="G175" s="69" t="s">
        <v>57</v>
      </c>
      <c r="H175" s="69" t="str">
        <f>F175&amp;G175</f>
        <v>E01Alto</v>
      </c>
      <c r="I175" s="70">
        <v>1.6</v>
      </c>
    </row>
    <row r="176" spans="6:9" ht="15">
      <c r="F176" s="69" t="s">
        <v>21</v>
      </c>
      <c r="G176" s="69" t="s">
        <v>57</v>
      </c>
      <c r="H176" s="69" t="str">
        <f>F176&amp;G176</f>
        <v>E02Alto</v>
      </c>
      <c r="I176" s="70" t="s">
        <v>71</v>
      </c>
    </row>
    <row r="177" spans="6:9" ht="15">
      <c r="F177" s="69" t="s">
        <v>22</v>
      </c>
      <c r="G177" s="69" t="s">
        <v>57</v>
      </c>
      <c r="H177" s="69" t="str">
        <f>F177&amp;G177</f>
        <v>E03Alto</v>
      </c>
      <c r="I177" s="70">
        <v>1.95</v>
      </c>
    </row>
    <row r="178" spans="6:9" ht="15">
      <c r="F178" s="69" t="s">
        <v>23</v>
      </c>
      <c r="G178" s="69" t="s">
        <v>57</v>
      </c>
      <c r="H178" s="69" t="str">
        <f>F178&amp;G178</f>
        <v>E04Alto</v>
      </c>
      <c r="I178" s="70">
        <v>2</v>
      </c>
    </row>
    <row r="179" spans="6:9" ht="15">
      <c r="F179" s="69" t="s">
        <v>24</v>
      </c>
      <c r="G179" s="69" t="s">
        <v>57</v>
      </c>
      <c r="H179" s="69" t="str">
        <f>F179&amp;G179</f>
        <v>E05Alto</v>
      </c>
      <c r="I179" s="70">
        <v>2.15</v>
      </c>
    </row>
    <row r="180" spans="6:9" ht="15">
      <c r="F180" s="69" t="s">
        <v>25</v>
      </c>
      <c r="G180" s="69" t="s">
        <v>57</v>
      </c>
      <c r="H180" s="69" t="str">
        <f aca="true" t="shared" si="6" ref="H180:H204">F180&amp;G180</f>
        <v>E06Alto</v>
      </c>
      <c r="I180" s="70">
        <v>2.3</v>
      </c>
    </row>
    <row r="181" spans="6:9" ht="15">
      <c r="F181" s="69" t="s">
        <v>27</v>
      </c>
      <c r="G181" s="69" t="s">
        <v>57</v>
      </c>
      <c r="H181" s="69" t="str">
        <f t="shared" si="6"/>
        <v>E07Alto</v>
      </c>
      <c r="I181" s="70">
        <v>2.4</v>
      </c>
    </row>
    <row r="182" spans="6:9" ht="15">
      <c r="F182" s="69" t="s">
        <v>28</v>
      </c>
      <c r="G182" s="69" t="s">
        <v>57</v>
      </c>
      <c r="H182" s="69" t="str">
        <f t="shared" si="6"/>
        <v>E08Alto</v>
      </c>
      <c r="I182" s="70">
        <v>2.6</v>
      </c>
    </row>
    <row r="183" spans="6:9" ht="15">
      <c r="F183" s="69" t="s">
        <v>30</v>
      </c>
      <c r="G183" s="69" t="s">
        <v>57</v>
      </c>
      <c r="H183" s="69" t="str">
        <f t="shared" si="6"/>
        <v>E09Alto</v>
      </c>
      <c r="I183" s="70">
        <v>3</v>
      </c>
    </row>
    <row r="184" spans="6:9" ht="15">
      <c r="F184" s="69" t="s">
        <v>31</v>
      </c>
      <c r="G184" s="69" t="s">
        <v>57</v>
      </c>
      <c r="H184" s="69" t="str">
        <f t="shared" si="6"/>
        <v>E10Alto</v>
      </c>
      <c r="I184" s="70">
        <v>3.45</v>
      </c>
    </row>
    <row r="185" spans="6:9" ht="15">
      <c r="F185" s="69" t="s">
        <v>32</v>
      </c>
      <c r="G185" s="69" t="s">
        <v>57</v>
      </c>
      <c r="H185" s="69" t="str">
        <f t="shared" si="6"/>
        <v>E11Alto</v>
      </c>
      <c r="I185" s="70">
        <v>2.3</v>
      </c>
    </row>
    <row r="186" spans="6:9" ht="15">
      <c r="F186" s="69" t="s">
        <v>33</v>
      </c>
      <c r="G186" s="69" t="s">
        <v>57</v>
      </c>
      <c r="H186" s="69" t="str">
        <f t="shared" si="6"/>
        <v>E12Alto</v>
      </c>
      <c r="I186" s="70">
        <v>2.4</v>
      </c>
    </row>
    <row r="187" spans="6:9" ht="15">
      <c r="F187" s="69" t="s">
        <v>34</v>
      </c>
      <c r="G187" s="69" t="s">
        <v>57</v>
      </c>
      <c r="H187" s="69" t="str">
        <f t="shared" si="6"/>
        <v>E13Alto</v>
      </c>
      <c r="I187" s="70">
        <v>2.45</v>
      </c>
    </row>
    <row r="188" spans="6:9" ht="15">
      <c r="F188" s="69" t="s">
        <v>35</v>
      </c>
      <c r="G188" s="69" t="s">
        <v>57</v>
      </c>
      <c r="H188" s="69" t="str">
        <f t="shared" si="6"/>
        <v>E14Alto</v>
      </c>
      <c r="I188" s="70">
        <v>2.75</v>
      </c>
    </row>
    <row r="189" spans="6:9" ht="15">
      <c r="F189" s="69" t="s">
        <v>36</v>
      </c>
      <c r="G189" s="69" t="s">
        <v>57</v>
      </c>
      <c r="H189" s="69" t="str">
        <f t="shared" si="6"/>
        <v>E15Alto</v>
      </c>
      <c r="I189" s="70">
        <v>3</v>
      </c>
    </row>
    <row r="190" spans="6:9" ht="15">
      <c r="F190" s="69" t="s">
        <v>37</v>
      </c>
      <c r="G190" s="69" t="s">
        <v>57</v>
      </c>
      <c r="H190" s="69" t="str">
        <f t="shared" si="6"/>
        <v>E16Alto</v>
      </c>
      <c r="I190" s="70">
        <v>3.3</v>
      </c>
    </row>
    <row r="191" spans="6:9" ht="15">
      <c r="F191" s="69" t="s">
        <v>38</v>
      </c>
      <c r="G191" s="69" t="s">
        <v>57</v>
      </c>
      <c r="H191" s="69" t="str">
        <f t="shared" si="6"/>
        <v>E17Alto</v>
      </c>
      <c r="I191" s="70">
        <v>3.8</v>
      </c>
    </row>
    <row r="192" spans="6:9" ht="15">
      <c r="F192" s="69" t="s">
        <v>39</v>
      </c>
      <c r="G192" s="69" t="s">
        <v>57</v>
      </c>
      <c r="H192" s="69" t="str">
        <f t="shared" si="6"/>
        <v>E18Alto</v>
      </c>
      <c r="I192" s="70">
        <v>4</v>
      </c>
    </row>
    <row r="193" spans="6:9" ht="15">
      <c r="F193" s="69" t="s">
        <v>40</v>
      </c>
      <c r="G193" s="69" t="s">
        <v>57</v>
      </c>
      <c r="H193" s="69" t="str">
        <f t="shared" si="6"/>
        <v>E19Alto</v>
      </c>
      <c r="I193" s="70">
        <v>4.6</v>
      </c>
    </row>
    <row r="194" spans="6:9" ht="15">
      <c r="F194" s="69" t="s">
        <v>41</v>
      </c>
      <c r="G194" s="69" t="s">
        <v>57</v>
      </c>
      <c r="H194" s="69" t="str">
        <f t="shared" si="6"/>
        <v>E20Alto</v>
      </c>
      <c r="I194" s="70">
        <v>2</v>
      </c>
    </row>
    <row r="195" spans="6:9" ht="15">
      <c r="F195" s="69" t="s">
        <v>42</v>
      </c>
      <c r="G195" s="69" t="s">
        <v>57</v>
      </c>
      <c r="H195" s="69" t="str">
        <f t="shared" si="6"/>
        <v>E21Alto</v>
      </c>
      <c r="I195" s="70">
        <v>2.25</v>
      </c>
    </row>
    <row r="196" spans="6:9" ht="15">
      <c r="F196" s="69" t="s">
        <v>43</v>
      </c>
      <c r="G196" s="69" t="s">
        <v>57</v>
      </c>
      <c r="H196" s="69" t="str">
        <f t="shared" si="6"/>
        <v>E22Alto</v>
      </c>
      <c r="I196" s="70">
        <v>3</v>
      </c>
    </row>
    <row r="197" spans="6:9" ht="15">
      <c r="F197" s="69" t="s">
        <v>45</v>
      </c>
      <c r="G197" s="69" t="s">
        <v>57</v>
      </c>
      <c r="H197" s="69" t="str">
        <f t="shared" si="6"/>
        <v>E23Alto</v>
      </c>
      <c r="I197" s="70" t="s">
        <v>71</v>
      </c>
    </row>
    <row r="198" spans="6:9" ht="15">
      <c r="F198" s="69" t="s">
        <v>47</v>
      </c>
      <c r="G198" s="69" t="s">
        <v>57</v>
      </c>
      <c r="H198" s="69" t="str">
        <f t="shared" si="6"/>
        <v>E24Alto</v>
      </c>
      <c r="I198" s="70">
        <v>2</v>
      </c>
    </row>
    <row r="199" spans="6:9" ht="15">
      <c r="F199" s="69" t="s">
        <v>49</v>
      </c>
      <c r="G199" s="69" t="s">
        <v>57</v>
      </c>
      <c r="H199" s="69" t="str">
        <f t="shared" si="6"/>
        <v>E25Alto</v>
      </c>
      <c r="I199" s="70">
        <v>2.25</v>
      </c>
    </row>
    <row r="200" spans="6:9" ht="15">
      <c r="F200" s="69" t="s">
        <v>50</v>
      </c>
      <c r="G200" s="69" t="s">
        <v>57</v>
      </c>
      <c r="H200" s="69" t="str">
        <f t="shared" si="6"/>
        <v>E26Alto</v>
      </c>
      <c r="I200" s="70">
        <v>2.5</v>
      </c>
    </row>
    <row r="201" spans="6:9" ht="15">
      <c r="F201" s="69" t="s">
        <v>51</v>
      </c>
      <c r="G201" s="69" t="s">
        <v>57</v>
      </c>
      <c r="H201" s="69" t="str">
        <f t="shared" si="6"/>
        <v>E27Alto</v>
      </c>
      <c r="I201" s="70">
        <v>2.75</v>
      </c>
    </row>
    <row r="202" spans="6:9" ht="15">
      <c r="F202" s="69" t="s">
        <v>52</v>
      </c>
      <c r="G202" s="69" t="s">
        <v>57</v>
      </c>
      <c r="H202" s="69" t="str">
        <f t="shared" si="6"/>
        <v>E28Alto</v>
      </c>
      <c r="I202" s="70">
        <v>3</v>
      </c>
    </row>
    <row r="203" spans="6:9" ht="15">
      <c r="F203" s="69" t="s">
        <v>53</v>
      </c>
      <c r="G203" s="69" t="s">
        <v>57</v>
      </c>
      <c r="H203" s="69" t="str">
        <f t="shared" si="6"/>
        <v>E29Alto</v>
      </c>
      <c r="I203" s="70">
        <v>3.15</v>
      </c>
    </row>
    <row r="204" spans="6:9" ht="15">
      <c r="F204" s="69" t="s">
        <v>54</v>
      </c>
      <c r="G204" s="69" t="s">
        <v>57</v>
      </c>
      <c r="H204" s="69" t="str">
        <f t="shared" si="6"/>
        <v>E30Alto</v>
      </c>
      <c r="I204" s="70">
        <v>3.45</v>
      </c>
    </row>
    <row r="205" spans="6:9" ht="15">
      <c r="F205" s="71" t="s">
        <v>155</v>
      </c>
      <c r="G205" s="69" t="s">
        <v>57</v>
      </c>
      <c r="H205" s="69" t="str">
        <f aca="true" t="shared" si="7" ref="H205:H260">F205&amp;G205</f>
        <v>E31Alto</v>
      </c>
      <c r="I205" s="71" t="s">
        <v>71</v>
      </c>
    </row>
    <row r="206" spans="6:9" ht="15">
      <c r="F206" s="71" t="s">
        <v>157</v>
      </c>
      <c r="G206" s="69" t="s">
        <v>57</v>
      </c>
      <c r="H206" s="69" t="str">
        <f t="shared" si="7"/>
        <v>E32Alto</v>
      </c>
      <c r="I206" s="71" t="s">
        <v>71</v>
      </c>
    </row>
    <row r="207" spans="6:9" ht="15">
      <c r="F207" s="71" t="s">
        <v>159</v>
      </c>
      <c r="G207" s="69" t="s">
        <v>57</v>
      </c>
      <c r="H207" s="69" t="str">
        <f t="shared" si="7"/>
        <v>E33Alto</v>
      </c>
      <c r="I207" s="71" t="s">
        <v>71</v>
      </c>
    </row>
    <row r="208" spans="6:9" ht="15">
      <c r="F208" s="71" t="s">
        <v>161</v>
      </c>
      <c r="G208" s="69" t="s">
        <v>57</v>
      </c>
      <c r="H208" s="69" t="str">
        <f t="shared" si="7"/>
        <v>E34Alto</v>
      </c>
      <c r="I208" s="71" t="s">
        <v>71</v>
      </c>
    </row>
    <row r="209" spans="6:9" ht="15">
      <c r="F209" s="71" t="s">
        <v>163</v>
      </c>
      <c r="G209" s="69" t="s">
        <v>57</v>
      </c>
      <c r="H209" s="69" t="str">
        <f t="shared" si="7"/>
        <v>E35Alto</v>
      </c>
      <c r="I209" s="71" t="s">
        <v>71</v>
      </c>
    </row>
    <row r="210" spans="6:9" ht="15">
      <c r="F210" s="71" t="s">
        <v>165</v>
      </c>
      <c r="G210" s="69" t="s">
        <v>57</v>
      </c>
      <c r="H210" s="69" t="str">
        <f t="shared" si="7"/>
        <v>E36Alto</v>
      </c>
      <c r="I210" s="71">
        <v>4</v>
      </c>
    </row>
    <row r="211" spans="6:9" ht="15">
      <c r="F211" s="71" t="s">
        <v>167</v>
      </c>
      <c r="G211" s="69" t="s">
        <v>57</v>
      </c>
      <c r="H211" s="69" t="str">
        <f t="shared" si="7"/>
        <v>E37Alto</v>
      </c>
      <c r="I211" s="71">
        <v>2</v>
      </c>
    </row>
    <row r="212" spans="6:9" ht="15">
      <c r="F212" s="72" t="s">
        <v>169</v>
      </c>
      <c r="G212" s="69" t="s">
        <v>57</v>
      </c>
      <c r="H212" s="69" t="str">
        <f t="shared" si="7"/>
        <v>E38Alto</v>
      </c>
      <c r="I212" s="72">
        <v>3</v>
      </c>
    </row>
    <row r="213" spans="6:9" ht="15">
      <c r="F213" s="72" t="s">
        <v>171</v>
      </c>
      <c r="G213" s="69" t="s">
        <v>57</v>
      </c>
      <c r="H213" s="69" t="str">
        <f t="shared" si="7"/>
        <v>E39Alto</v>
      </c>
      <c r="I213" s="72">
        <v>3.05</v>
      </c>
    </row>
    <row r="214" spans="6:9" ht="15">
      <c r="F214" s="72" t="s">
        <v>173</v>
      </c>
      <c r="G214" s="69" t="s">
        <v>57</v>
      </c>
      <c r="H214" s="69" t="str">
        <f t="shared" si="7"/>
        <v>E40Alto</v>
      </c>
      <c r="I214" s="72">
        <v>3.5</v>
      </c>
    </row>
    <row r="215" spans="6:9" ht="15">
      <c r="F215" s="72" t="s">
        <v>175</v>
      </c>
      <c r="G215" s="69" t="s">
        <v>57</v>
      </c>
      <c r="H215" s="69" t="str">
        <f t="shared" si="7"/>
        <v>E41Alto</v>
      </c>
      <c r="I215" s="72">
        <v>4</v>
      </c>
    </row>
    <row r="216" spans="6:9" ht="15">
      <c r="F216" s="72" t="s">
        <v>177</v>
      </c>
      <c r="G216" s="69" t="s">
        <v>57</v>
      </c>
      <c r="H216" s="69" t="str">
        <f t="shared" si="7"/>
        <v>E42Alto</v>
      </c>
      <c r="I216" s="72">
        <v>4.25</v>
      </c>
    </row>
    <row r="217" spans="6:9" ht="15">
      <c r="F217" s="72" t="s">
        <v>179</v>
      </c>
      <c r="G217" s="69" t="s">
        <v>57</v>
      </c>
      <c r="H217" s="69" t="str">
        <f t="shared" si="7"/>
        <v>E43Alto</v>
      </c>
      <c r="I217" s="72">
        <v>4.9</v>
      </c>
    </row>
    <row r="218" spans="6:9" ht="15">
      <c r="F218" s="72" t="s">
        <v>181</v>
      </c>
      <c r="G218" s="69" t="s">
        <v>57</v>
      </c>
      <c r="H218" s="69" t="str">
        <f t="shared" si="7"/>
        <v>E44Alto</v>
      </c>
      <c r="I218" s="72" t="s">
        <v>71</v>
      </c>
    </row>
    <row r="219" spans="6:9" ht="15">
      <c r="F219" s="72" t="s">
        <v>183</v>
      </c>
      <c r="G219" s="69" t="s">
        <v>57</v>
      </c>
      <c r="H219" s="69" t="str">
        <f t="shared" si="7"/>
        <v>E45Alto</v>
      </c>
      <c r="I219" s="72">
        <v>3.45</v>
      </c>
    </row>
    <row r="220" spans="6:9" ht="15">
      <c r="F220" s="72" t="s">
        <v>185</v>
      </c>
      <c r="G220" s="69" t="s">
        <v>57</v>
      </c>
      <c r="H220" s="69" t="str">
        <f t="shared" si="7"/>
        <v>E46Alto</v>
      </c>
      <c r="I220" s="72">
        <v>5</v>
      </c>
    </row>
    <row r="221" spans="6:9" ht="15">
      <c r="F221" s="71" t="s">
        <v>187</v>
      </c>
      <c r="G221" s="69" t="s">
        <v>57</v>
      </c>
      <c r="H221" s="69" t="str">
        <f t="shared" si="7"/>
        <v>E47Alto</v>
      </c>
      <c r="I221" s="71">
        <v>6</v>
      </c>
    </row>
    <row r="222" spans="6:9" ht="15">
      <c r="F222" s="73" t="s">
        <v>189</v>
      </c>
      <c r="G222" s="69" t="s">
        <v>57</v>
      </c>
      <c r="H222" s="69" t="str">
        <f t="shared" si="7"/>
        <v>E48Alto</v>
      </c>
      <c r="I222" s="73">
        <v>7.15</v>
      </c>
    </row>
    <row r="223" spans="6:9" ht="15">
      <c r="F223" s="71" t="s">
        <v>191</v>
      </c>
      <c r="G223" s="69" t="s">
        <v>57</v>
      </c>
      <c r="H223" s="69" t="str">
        <f t="shared" si="7"/>
        <v>E49Alto</v>
      </c>
      <c r="I223" s="71">
        <v>3.6</v>
      </c>
    </row>
    <row r="224" spans="6:9" ht="15">
      <c r="F224" s="71" t="s">
        <v>193</v>
      </c>
      <c r="G224" s="69" t="s">
        <v>57</v>
      </c>
      <c r="H224" s="69" t="str">
        <f t="shared" si="7"/>
        <v>E50Alto</v>
      </c>
      <c r="I224" s="71">
        <v>5.2</v>
      </c>
    </row>
    <row r="225" spans="6:9" ht="15">
      <c r="F225" s="71" t="s">
        <v>195</v>
      </c>
      <c r="G225" s="69" t="s">
        <v>57</v>
      </c>
      <c r="H225" s="69" t="str">
        <f t="shared" si="7"/>
        <v>E51Alto</v>
      </c>
      <c r="I225" s="71">
        <v>6.2</v>
      </c>
    </row>
    <row r="226" spans="6:9" ht="15">
      <c r="F226" s="71" t="s">
        <v>197</v>
      </c>
      <c r="G226" s="69" t="s">
        <v>57</v>
      </c>
      <c r="H226" s="69" t="str">
        <f t="shared" si="7"/>
        <v>E52Alto</v>
      </c>
      <c r="I226" s="71">
        <v>7.5</v>
      </c>
    </row>
    <row r="227" spans="6:9" ht="15">
      <c r="F227" s="71" t="s">
        <v>198</v>
      </c>
      <c r="G227" s="69" t="s">
        <v>57</v>
      </c>
      <c r="H227" s="69" t="str">
        <f t="shared" si="7"/>
        <v>E53Alto</v>
      </c>
      <c r="I227" s="71">
        <v>8.95</v>
      </c>
    </row>
    <row r="228" spans="6:9" ht="15">
      <c r="F228" s="71" t="s">
        <v>199</v>
      </c>
      <c r="G228" s="69" t="s">
        <v>57</v>
      </c>
      <c r="H228" s="69" t="str">
        <f t="shared" si="7"/>
        <v>E54Alto</v>
      </c>
      <c r="I228" s="71">
        <v>10.75</v>
      </c>
    </row>
    <row r="229" spans="6:9" ht="15">
      <c r="F229" s="71" t="s">
        <v>200</v>
      </c>
      <c r="G229" s="69" t="s">
        <v>57</v>
      </c>
      <c r="H229" s="69" t="str">
        <f t="shared" si="7"/>
        <v>E55Alto</v>
      </c>
      <c r="I229" s="71">
        <v>1.5</v>
      </c>
    </row>
    <row r="230" spans="6:9" ht="15">
      <c r="F230" s="71" t="s">
        <v>202</v>
      </c>
      <c r="G230" s="69" t="s">
        <v>57</v>
      </c>
      <c r="H230" s="69" t="str">
        <f t="shared" si="7"/>
        <v>E56Alto</v>
      </c>
      <c r="I230" s="71">
        <v>1.8</v>
      </c>
    </row>
    <row r="231" spans="6:9" ht="15">
      <c r="F231" s="71" t="s">
        <v>204</v>
      </c>
      <c r="G231" s="69" t="s">
        <v>57</v>
      </c>
      <c r="H231" s="69" t="str">
        <f t="shared" si="7"/>
        <v>E57Alto</v>
      </c>
      <c r="I231" s="71">
        <v>2</v>
      </c>
    </row>
    <row r="232" spans="6:9" ht="15">
      <c r="F232" s="71" t="s">
        <v>206</v>
      </c>
      <c r="G232" s="69" t="s">
        <v>57</v>
      </c>
      <c r="H232" s="69" t="str">
        <f t="shared" si="7"/>
        <v>E58Alto</v>
      </c>
      <c r="I232" s="71">
        <v>3</v>
      </c>
    </row>
    <row r="233" spans="6:9" ht="15">
      <c r="F233" s="71" t="s">
        <v>208</v>
      </c>
      <c r="G233" s="69" t="s">
        <v>57</v>
      </c>
      <c r="H233" s="69" t="str">
        <f t="shared" si="7"/>
        <v>E59Alto</v>
      </c>
      <c r="I233" s="71" t="s">
        <v>71</v>
      </c>
    </row>
    <row r="234" spans="6:9" ht="15">
      <c r="F234" s="71" t="s">
        <v>210</v>
      </c>
      <c r="G234" s="69" t="s">
        <v>57</v>
      </c>
      <c r="H234" s="69" t="str">
        <f t="shared" si="7"/>
        <v>E60Alto</v>
      </c>
      <c r="I234" s="71">
        <v>3.3</v>
      </c>
    </row>
    <row r="235" spans="6:9" ht="15">
      <c r="F235" s="71" t="s">
        <v>212</v>
      </c>
      <c r="G235" s="69" t="s">
        <v>57</v>
      </c>
      <c r="H235" s="69" t="str">
        <f t="shared" si="7"/>
        <v>E61Alto</v>
      </c>
      <c r="I235" s="71">
        <v>3.5</v>
      </c>
    </row>
    <row r="236" spans="6:9" ht="15">
      <c r="F236" s="71" t="s">
        <v>214</v>
      </c>
      <c r="G236" s="69" t="s">
        <v>57</v>
      </c>
      <c r="H236" s="69" t="str">
        <f t="shared" si="7"/>
        <v>E62Alto</v>
      </c>
      <c r="I236" s="71">
        <v>4</v>
      </c>
    </row>
    <row r="237" spans="6:9" ht="15">
      <c r="F237" s="71" t="s">
        <v>216</v>
      </c>
      <c r="G237" s="69" t="s">
        <v>57</v>
      </c>
      <c r="H237" s="69" t="str">
        <f t="shared" si="7"/>
        <v>E63Alto</v>
      </c>
      <c r="I237" s="71">
        <v>1.5</v>
      </c>
    </row>
    <row r="238" spans="6:9" ht="15">
      <c r="F238" s="71" t="s">
        <v>218</v>
      </c>
      <c r="G238" s="69" t="s">
        <v>57</v>
      </c>
      <c r="H238" s="69" t="str">
        <f t="shared" si="7"/>
        <v>E64Alto</v>
      </c>
      <c r="I238" s="71">
        <v>1.7</v>
      </c>
    </row>
    <row r="239" spans="6:9" ht="15">
      <c r="F239" s="71" t="s">
        <v>220</v>
      </c>
      <c r="G239" s="69" t="s">
        <v>57</v>
      </c>
      <c r="H239" s="69" t="str">
        <f t="shared" si="7"/>
        <v>E65Alto</v>
      </c>
      <c r="I239" s="71">
        <v>2</v>
      </c>
    </row>
    <row r="240" spans="6:9" ht="15">
      <c r="F240" s="71" t="s">
        <v>222</v>
      </c>
      <c r="G240" s="69" t="s">
        <v>57</v>
      </c>
      <c r="H240" s="69" t="str">
        <f t="shared" si="7"/>
        <v>E66Alto</v>
      </c>
      <c r="I240" s="71">
        <v>3</v>
      </c>
    </row>
    <row r="241" spans="6:9" ht="15">
      <c r="F241" s="71" t="s">
        <v>224</v>
      </c>
      <c r="G241" s="69" t="s">
        <v>57</v>
      </c>
      <c r="H241" s="69" t="str">
        <f t="shared" si="7"/>
        <v>E67Alto</v>
      </c>
      <c r="I241" s="71">
        <v>3.75</v>
      </c>
    </row>
    <row r="242" spans="6:9" ht="15">
      <c r="F242" s="71" t="s">
        <v>225</v>
      </c>
      <c r="G242" s="69" t="s">
        <v>57</v>
      </c>
      <c r="H242" s="69" t="str">
        <f t="shared" si="7"/>
        <v>E68Alto</v>
      </c>
      <c r="I242" s="71">
        <v>4.15</v>
      </c>
    </row>
    <row r="243" spans="6:9" ht="15">
      <c r="F243" s="71" t="s">
        <v>226</v>
      </c>
      <c r="G243" s="69" t="s">
        <v>57</v>
      </c>
      <c r="H243" s="69" t="str">
        <f t="shared" si="7"/>
        <v>E69Alto</v>
      </c>
      <c r="I243" s="71">
        <v>4.55</v>
      </c>
    </row>
    <row r="244" spans="6:9" ht="15">
      <c r="F244" s="71" t="s">
        <v>228</v>
      </c>
      <c r="G244" s="69" t="s">
        <v>57</v>
      </c>
      <c r="H244" s="69" t="str">
        <f t="shared" si="7"/>
        <v>E70Alto</v>
      </c>
      <c r="I244" s="71">
        <v>5</v>
      </c>
    </row>
    <row r="245" spans="6:9" ht="15">
      <c r="F245" s="71" t="s">
        <v>230</v>
      </c>
      <c r="G245" s="69" t="s">
        <v>57</v>
      </c>
      <c r="H245" s="69" t="str">
        <f t="shared" si="7"/>
        <v>E71Alto</v>
      </c>
      <c r="I245" s="71">
        <v>5.5</v>
      </c>
    </row>
    <row r="246" spans="6:9" ht="15">
      <c r="F246" s="71" t="s">
        <v>231</v>
      </c>
      <c r="G246" s="69" t="s">
        <v>57</v>
      </c>
      <c r="H246" s="69" t="str">
        <f t="shared" si="7"/>
        <v>E72Alto</v>
      </c>
      <c r="I246" s="71">
        <v>6.05</v>
      </c>
    </row>
    <row r="247" spans="6:9" ht="15">
      <c r="F247" s="71" t="s">
        <v>233</v>
      </c>
      <c r="G247" s="69" t="s">
        <v>57</v>
      </c>
      <c r="H247" s="69" t="str">
        <f t="shared" si="7"/>
        <v>E73Alto</v>
      </c>
      <c r="I247" s="71" t="s">
        <v>71</v>
      </c>
    </row>
    <row r="248" spans="6:9" ht="15">
      <c r="F248" s="71" t="s">
        <v>235</v>
      </c>
      <c r="G248" s="69" t="s">
        <v>57</v>
      </c>
      <c r="H248" s="69" t="str">
        <f t="shared" si="7"/>
        <v>E74Alto</v>
      </c>
      <c r="I248" s="71">
        <v>2.7</v>
      </c>
    </row>
    <row r="249" spans="6:9" ht="15">
      <c r="F249" s="71" t="s">
        <v>237</v>
      </c>
      <c r="G249" s="69" t="s">
        <v>57</v>
      </c>
      <c r="H249" s="69" t="str">
        <f t="shared" si="7"/>
        <v>E75Alto</v>
      </c>
      <c r="I249" s="71">
        <v>3</v>
      </c>
    </row>
    <row r="250" spans="6:9" ht="15">
      <c r="F250" s="71" t="s">
        <v>239</v>
      </c>
      <c r="G250" s="69" t="s">
        <v>57</v>
      </c>
      <c r="H250" s="69" t="str">
        <f t="shared" si="7"/>
        <v>E76Alto</v>
      </c>
      <c r="I250" s="71">
        <v>4</v>
      </c>
    </row>
    <row r="251" spans="6:9" ht="15">
      <c r="F251" s="71" t="s">
        <v>241</v>
      </c>
      <c r="G251" s="69" t="s">
        <v>57</v>
      </c>
      <c r="H251" s="69" t="str">
        <f t="shared" si="7"/>
        <v>E77Alto</v>
      </c>
      <c r="I251" s="71">
        <v>3.05</v>
      </c>
    </row>
    <row r="252" spans="6:9" ht="15">
      <c r="F252" s="71" t="s">
        <v>243</v>
      </c>
      <c r="G252" s="69" t="s">
        <v>57</v>
      </c>
      <c r="H252" s="69" t="str">
        <f t="shared" si="7"/>
        <v>E78Alto</v>
      </c>
      <c r="I252" s="71">
        <v>3.5</v>
      </c>
    </row>
    <row r="253" spans="6:9" ht="15">
      <c r="F253" s="71" t="s">
        <v>245</v>
      </c>
      <c r="G253" s="69" t="s">
        <v>57</v>
      </c>
      <c r="H253" s="69" t="str">
        <f t="shared" si="7"/>
        <v>E79Alto</v>
      </c>
      <c r="I253" s="71">
        <v>4.2</v>
      </c>
    </row>
    <row r="254" spans="6:9" ht="15">
      <c r="F254" s="71" t="s">
        <v>247</v>
      </c>
      <c r="G254" s="69" t="s">
        <v>57</v>
      </c>
      <c r="H254" s="69" t="str">
        <f t="shared" si="7"/>
        <v>E80Alto</v>
      </c>
      <c r="I254" s="71">
        <v>3.5</v>
      </c>
    </row>
    <row r="255" spans="6:9" ht="15">
      <c r="F255" s="71" t="s">
        <v>249</v>
      </c>
      <c r="G255" s="69" t="s">
        <v>57</v>
      </c>
      <c r="H255" s="69" t="str">
        <f t="shared" si="7"/>
        <v>E81Alto</v>
      </c>
      <c r="I255" s="71">
        <v>4</v>
      </c>
    </row>
    <row r="256" spans="6:9" ht="15">
      <c r="F256" s="71" t="s">
        <v>251</v>
      </c>
      <c r="G256" s="69" t="s">
        <v>57</v>
      </c>
      <c r="H256" s="69" t="str">
        <f t="shared" si="7"/>
        <v>E82Alto</v>
      </c>
      <c r="I256" s="71">
        <v>4.5</v>
      </c>
    </row>
    <row r="257" spans="6:9" ht="15">
      <c r="F257" s="71" t="s">
        <v>253</v>
      </c>
      <c r="G257" s="69" t="s">
        <v>57</v>
      </c>
      <c r="H257" s="69" t="str">
        <f t="shared" si="7"/>
        <v>E83Alto</v>
      </c>
      <c r="I257" s="71">
        <v>1.7</v>
      </c>
    </row>
    <row r="258" spans="6:9" ht="15">
      <c r="F258" s="71" t="s">
        <v>255</v>
      </c>
      <c r="G258" s="69" t="s">
        <v>57</v>
      </c>
      <c r="H258" s="69" t="str">
        <f t="shared" si="7"/>
        <v>E84Alto</v>
      </c>
      <c r="I258" s="71">
        <v>2.5</v>
      </c>
    </row>
    <row r="259" spans="6:9" ht="15">
      <c r="F259" s="71" t="s">
        <v>257</v>
      </c>
      <c r="G259" s="69" t="s">
        <v>57</v>
      </c>
      <c r="H259" s="69" t="str">
        <f t="shared" si="7"/>
        <v>E85Alto</v>
      </c>
      <c r="I259" s="71">
        <v>3</v>
      </c>
    </row>
    <row r="260" spans="6:9" ht="15">
      <c r="F260" s="71" t="s">
        <v>259</v>
      </c>
      <c r="G260" s="69" t="s">
        <v>57</v>
      </c>
      <c r="H260" s="69" t="str">
        <f t="shared" si="7"/>
        <v>E86Alto</v>
      </c>
      <c r="I260" s="71">
        <v>3</v>
      </c>
    </row>
  </sheetData>
  <autoFilter ref="F2:I26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Aurora Romero Aranzolo</dc:creator>
  <cp:keywords/>
  <dc:description/>
  <cp:lastModifiedBy>User</cp:lastModifiedBy>
  <cp:lastPrinted>2022-05-04T00:27:45Z</cp:lastPrinted>
  <dcterms:created xsi:type="dcterms:W3CDTF">2019-02-11T22:05:21Z</dcterms:created>
  <dcterms:modified xsi:type="dcterms:W3CDTF">2024-04-03T19:27:20Z</dcterms:modified>
  <cp:category/>
  <cp:version/>
  <cp:contentType/>
  <cp:contentStatus/>
</cp:coreProperties>
</file>